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i_jedlickova_spucr_cz/Documents/MigraceDiskuL/VEŘEJNÉ ZAKÁZKY/VZMR 2024/VZMR 2024 - REALIZACE OPRAVY PROPUSTKU V K.Ú. LUPENICE/"/>
    </mc:Choice>
  </mc:AlternateContent>
  <xr:revisionPtr revIDLastSave="0" documentId="8_{1FCF9D11-5CD2-48BB-AC64-EF522208C8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20220901 - Rekonstrukce p..." sheetId="2" r:id="rId2"/>
    <sheet name="Pokyny pro vyplnění" sheetId="3" r:id="rId3"/>
  </sheets>
  <definedNames>
    <definedName name="_xlnm._FilterDatabase" localSheetId="1" hidden="1">'20220901 - Rekonstrukce p...'!$C$87:$K$301</definedName>
    <definedName name="_xlnm.Print_Titles" localSheetId="1">'20220901 - Rekonstrukce p...'!$87:$87</definedName>
    <definedName name="_xlnm.Print_Titles" localSheetId="0">'Rekapitulace stavby'!$52:$52</definedName>
    <definedName name="_xlnm.Print_Area" localSheetId="1">'20220901 - Rekonstrukce p...'!$C$4:$J$37,'20220901 - Rekonstrukce p...'!$C$43:$J$71,'20220901 - Rekonstrukce p...'!$C$77:$K$301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0" i="2" l="1"/>
  <c r="J62" i="2" s="1"/>
  <c r="J35" i="2"/>
  <c r="J34" i="2"/>
  <c r="AY55" i="1"/>
  <c r="J33" i="2"/>
  <c r="AX55" i="1" s="1"/>
  <c r="BI300" i="2"/>
  <c r="BH300" i="2"/>
  <c r="BG300" i="2"/>
  <c r="BF300" i="2"/>
  <c r="T300" i="2"/>
  <c r="T299" i="2"/>
  <c r="R300" i="2"/>
  <c r="R299" i="2" s="1"/>
  <c r="P300" i="2"/>
  <c r="P299" i="2"/>
  <c r="BI297" i="2"/>
  <c r="BH297" i="2"/>
  <c r="BG297" i="2"/>
  <c r="BF297" i="2"/>
  <c r="T297" i="2"/>
  <c r="T296" i="2" s="1"/>
  <c r="R297" i="2"/>
  <c r="R296" i="2"/>
  <c r="P297" i="2"/>
  <c r="P296" i="2" s="1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T268" i="2"/>
  <c r="R269" i="2"/>
  <c r="R268" i="2"/>
  <c r="P269" i="2"/>
  <c r="P268" i="2" s="1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T206" i="2"/>
  <c r="R207" i="2"/>
  <c r="R206" i="2"/>
  <c r="P207" i="2"/>
  <c r="P206" i="2" s="1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F33" i="2" s="1"/>
  <c r="BF100" i="2"/>
  <c r="F32" i="2" s="1"/>
  <c r="T100" i="2"/>
  <c r="R100" i="2"/>
  <c r="P100" i="2"/>
  <c r="BI97" i="2"/>
  <c r="BH97" i="2"/>
  <c r="BG97" i="2"/>
  <c r="BF97" i="2"/>
  <c r="T97" i="2"/>
  <c r="R97" i="2"/>
  <c r="P97" i="2"/>
  <c r="BI94" i="2"/>
  <c r="F35" i="2" s="1"/>
  <c r="BH94" i="2"/>
  <c r="BG94" i="2"/>
  <c r="BF94" i="2"/>
  <c r="T94" i="2"/>
  <c r="R94" i="2"/>
  <c r="P94" i="2"/>
  <c r="BI91" i="2"/>
  <c r="BH91" i="2"/>
  <c r="F34" i="2" s="1"/>
  <c r="BG91" i="2"/>
  <c r="BF91" i="2"/>
  <c r="T91" i="2"/>
  <c r="R91" i="2"/>
  <c r="P91" i="2"/>
  <c r="F84" i="2"/>
  <c r="F82" i="2"/>
  <c r="E80" i="2"/>
  <c r="F50" i="2"/>
  <c r="F48" i="2"/>
  <c r="E46" i="2"/>
  <c r="J22" i="2"/>
  <c r="E22" i="2"/>
  <c r="J85" i="2" s="1"/>
  <c r="J21" i="2"/>
  <c r="J19" i="2"/>
  <c r="E19" i="2"/>
  <c r="J84" i="2" s="1"/>
  <c r="J18" i="2"/>
  <c r="J16" i="2"/>
  <c r="E16" i="2"/>
  <c r="F85" i="2" s="1"/>
  <c r="J15" i="2"/>
  <c r="J10" i="2"/>
  <c r="J82" i="2" s="1"/>
  <c r="L50" i="1"/>
  <c r="AM50" i="1"/>
  <c r="AM49" i="1"/>
  <c r="L49" i="1"/>
  <c r="AM47" i="1"/>
  <c r="L47" i="1"/>
  <c r="L45" i="1"/>
  <c r="L44" i="1"/>
  <c r="BK110" i="2"/>
  <c r="J282" i="2"/>
  <c r="BK246" i="2"/>
  <c r="BK219" i="2"/>
  <c r="BK181" i="2"/>
  <c r="J152" i="2"/>
  <c r="BK106" i="2"/>
  <c r="BK286" i="2"/>
  <c r="J257" i="2"/>
  <c r="J233" i="2"/>
  <c r="BK217" i="2"/>
  <c r="BK187" i="2"/>
  <c r="J149" i="2"/>
  <c r="J113" i="2"/>
  <c r="BK289" i="2"/>
  <c r="BK248" i="2"/>
  <c r="BK229" i="2"/>
  <c r="J179" i="2"/>
  <c r="J132" i="2"/>
  <c r="BK102" i="2"/>
  <c r="BK278" i="2"/>
  <c r="J253" i="2"/>
  <c r="J214" i="2"/>
  <c r="BK183" i="2"/>
  <c r="BK116" i="2"/>
  <c r="J280" i="2"/>
  <c r="J250" i="2"/>
  <c r="BK221" i="2"/>
  <c r="J189" i="2"/>
  <c r="BK145" i="2"/>
  <c r="BK108" i="2"/>
  <c r="BK294" i="2"/>
  <c r="BK257" i="2"/>
  <c r="BK239" i="2"/>
  <c r="J200" i="2"/>
  <c r="BK152" i="2"/>
  <c r="J100" i="2"/>
  <c r="J269" i="2"/>
  <c r="BK235" i="2"/>
  <c r="BK191" i="2"/>
  <c r="J168" i="2"/>
  <c r="BK129" i="2"/>
  <c r="BK300" i="2"/>
  <c r="J275" i="2"/>
  <c r="J237" i="2"/>
  <c r="BK212" i="2"/>
  <c r="J183" i="2"/>
  <c r="J155" i="2"/>
  <c r="BK127" i="2"/>
  <c r="BK97" i="2"/>
  <c r="BK280" i="2"/>
  <c r="J239" i="2"/>
  <c r="J219" i="2"/>
  <c r="BK185" i="2"/>
  <c r="BK162" i="2"/>
  <c r="J124" i="2"/>
  <c r="J284" i="2"/>
  <c r="BK243" i="2"/>
  <c r="J224" i="2"/>
  <c r="BK177" i="2"/>
  <c r="J108" i="2"/>
  <c r="BK273" i="2"/>
  <c r="J235" i="2"/>
  <c r="J198" i="2"/>
  <c r="BK168" i="2"/>
  <c r="J140" i="2"/>
  <c r="J300" i="2"/>
  <c r="BK284" i="2"/>
  <c r="BK215" i="2"/>
  <c r="BK179" i="2"/>
  <c r="J138" i="2"/>
  <c r="J97" i="2"/>
  <c r="J106" i="2"/>
  <c r="BK275" i="2"/>
  <c r="BK240" i="2"/>
  <c r="J202" i="2"/>
  <c r="BK155" i="2"/>
  <c r="BK122" i="2"/>
  <c r="J32" i="2"/>
  <c r="J221" i="2"/>
  <c r="J165" i="2"/>
  <c r="J127" i="2"/>
  <c r="J194" i="2"/>
  <c r="BK147" i="2"/>
  <c r="BK94" i="2"/>
  <c r="BK269" i="2"/>
  <c r="BK237" i="2"/>
  <c r="BK189" i="2"/>
  <c r="J160" i="2"/>
  <c r="BK100" i="2"/>
  <c r="BK245" i="2"/>
  <c r="J217" i="2"/>
  <c r="J181" i="2"/>
  <c r="J162" i="2"/>
  <c r="BK132" i="2"/>
  <c r="J104" i="2"/>
  <c r="J278" i="2"/>
  <c r="J246" i="2"/>
  <c r="J227" i="2"/>
  <c r="J185" i="2"/>
  <c r="J129" i="2"/>
  <c r="BK124" i="2"/>
  <c r="BK291" i="2"/>
  <c r="BK253" i="2"/>
  <c r="BK223" i="2"/>
  <c r="J215" i="2"/>
  <c r="BK175" i="2"/>
  <c r="BK138" i="2"/>
  <c r="J102" i="2"/>
  <c r="J294" i="2"/>
  <c r="BK265" i="2"/>
  <c r="J243" i="2"/>
  <c r="J223" i="2"/>
  <c r="BK194" i="2"/>
  <c r="BK165" i="2"/>
  <c r="BK136" i="2"/>
  <c r="J122" i="2"/>
  <c r="AS54" i="1"/>
  <c r="J261" i="2"/>
  <c r="BK224" i="2"/>
  <c r="BK207" i="2"/>
  <c r="BK157" i="2"/>
  <c r="J110" i="2"/>
  <c r="J291" i="2"/>
  <c r="J259" i="2"/>
  <c r="BK231" i="2"/>
  <c r="BK198" i="2"/>
  <c r="BK149" i="2"/>
  <c r="BK91" i="2"/>
  <c r="BK261" i="2"/>
  <c r="BK227" i="2"/>
  <c r="J177" i="2"/>
  <c r="J157" i="2"/>
  <c r="J120" i="2"/>
  <c r="J91" i="2"/>
  <c r="J289" i="2"/>
  <c r="BK250" i="2"/>
  <c r="J212" i="2"/>
  <c r="BK172" i="2"/>
  <c r="BK120" i="2"/>
  <c r="J136" i="2"/>
  <c r="J94" i="2"/>
  <c r="BK259" i="2"/>
  <c r="J231" i="2"/>
  <c r="J187" i="2"/>
  <c r="BK160" i="2"/>
  <c r="J116" i="2"/>
  <c r="BK297" i="2"/>
  <c r="BK282" i="2"/>
  <c r="J248" i="2"/>
  <c r="J229" i="2"/>
  <c r="BK200" i="2"/>
  <c r="J175" i="2"/>
  <c r="J141" i="2"/>
  <c r="BK104" i="2"/>
  <c r="J297" i="2"/>
  <c r="J273" i="2"/>
  <c r="J245" i="2"/>
  <c r="BK214" i="2"/>
  <c r="J172" i="2"/>
  <c r="BK140" i="2"/>
  <c r="J118" i="2"/>
  <c r="BK118" i="2"/>
  <c r="J147" i="2"/>
  <c r="BK202" i="2"/>
  <c r="BK141" i="2"/>
  <c r="J286" i="2"/>
  <c r="J240" i="2"/>
  <c r="J207" i="2"/>
  <c r="J265" i="2"/>
  <c r="BK233" i="2"/>
  <c r="J191" i="2"/>
  <c r="J145" i="2"/>
  <c r="BK113" i="2"/>
  <c r="BK151" i="2" l="1"/>
  <c r="J151" i="2"/>
  <c r="J59" i="2" s="1"/>
  <c r="R211" i="2"/>
  <c r="R151" i="2"/>
  <c r="P252" i="2"/>
  <c r="P90" i="2"/>
  <c r="T151" i="2"/>
  <c r="R252" i="2"/>
  <c r="T90" i="2"/>
  <c r="T144" i="2"/>
  <c r="R171" i="2"/>
  <c r="BK272" i="2"/>
  <c r="P144" i="2"/>
  <c r="BK171" i="2"/>
  <c r="J171" i="2" s="1"/>
  <c r="J60" i="2" s="1"/>
  <c r="P211" i="2"/>
  <c r="R90" i="2"/>
  <c r="R89" i="2" s="1"/>
  <c r="R144" i="2"/>
  <c r="T171" i="2"/>
  <c r="BK252" i="2"/>
  <c r="J252" i="2"/>
  <c r="J64" i="2" s="1"/>
  <c r="R272" i="2"/>
  <c r="BK144" i="2"/>
  <c r="J144" i="2"/>
  <c r="J58" i="2"/>
  <c r="P151" i="2"/>
  <c r="BK211" i="2"/>
  <c r="BK89" i="2" s="1"/>
  <c r="J89" i="2" s="1"/>
  <c r="J56" i="2" s="1"/>
  <c r="T252" i="2"/>
  <c r="T272" i="2"/>
  <c r="T271" i="2"/>
  <c r="P288" i="2"/>
  <c r="T288" i="2"/>
  <c r="BK90" i="2"/>
  <c r="P171" i="2"/>
  <c r="T211" i="2"/>
  <c r="P272" i="2"/>
  <c r="P271" i="2"/>
  <c r="BK288" i="2"/>
  <c r="J288" i="2"/>
  <c r="J68" i="2" s="1"/>
  <c r="R288" i="2"/>
  <c r="BK206" i="2"/>
  <c r="J206" i="2"/>
  <c r="J61" i="2"/>
  <c r="BK268" i="2"/>
  <c r="J268" i="2"/>
  <c r="J65" i="2" s="1"/>
  <c r="BK296" i="2"/>
  <c r="J296" i="2"/>
  <c r="J69" i="2"/>
  <c r="BK299" i="2"/>
  <c r="J299" i="2" s="1"/>
  <c r="J70" i="2" s="1"/>
  <c r="AW55" i="1"/>
  <c r="BB55" i="1"/>
  <c r="BC55" i="1"/>
  <c r="J48" i="2"/>
  <c r="J50" i="2"/>
  <c r="F51" i="2"/>
  <c r="J51" i="2"/>
  <c r="BE91" i="2"/>
  <c r="BE94" i="2"/>
  <c r="BE97" i="2"/>
  <c r="BE100" i="2"/>
  <c r="BE102" i="2"/>
  <c r="BE104" i="2"/>
  <c r="BE106" i="2"/>
  <c r="BE108" i="2"/>
  <c r="BE110" i="2"/>
  <c r="BE113" i="2"/>
  <c r="BE116" i="2"/>
  <c r="BE118" i="2"/>
  <c r="BE120" i="2"/>
  <c r="BE122" i="2"/>
  <c r="BE124" i="2"/>
  <c r="BE127" i="2"/>
  <c r="BE129" i="2"/>
  <c r="BE132" i="2"/>
  <c r="BE136" i="2"/>
  <c r="BE138" i="2"/>
  <c r="BE140" i="2"/>
  <c r="BE141" i="2"/>
  <c r="BE145" i="2"/>
  <c r="BE147" i="2"/>
  <c r="BE149" i="2"/>
  <c r="BE152" i="2"/>
  <c r="BE155" i="2"/>
  <c r="BE157" i="2"/>
  <c r="BE160" i="2"/>
  <c r="BE162" i="2"/>
  <c r="BE165" i="2"/>
  <c r="BE168" i="2"/>
  <c r="BE172" i="2"/>
  <c r="BE175" i="2"/>
  <c r="BE177" i="2"/>
  <c r="BE179" i="2"/>
  <c r="BE181" i="2"/>
  <c r="BE183" i="2"/>
  <c r="BE185" i="2"/>
  <c r="BE187" i="2"/>
  <c r="BE189" i="2"/>
  <c r="BE191" i="2"/>
  <c r="BE194" i="2"/>
  <c r="BE198" i="2"/>
  <c r="BE200" i="2"/>
  <c r="BE202" i="2"/>
  <c r="BE207" i="2"/>
  <c r="BE212" i="2"/>
  <c r="BE214" i="2"/>
  <c r="BE215" i="2"/>
  <c r="BE217" i="2"/>
  <c r="BE219" i="2"/>
  <c r="BE221" i="2"/>
  <c r="BE223" i="2"/>
  <c r="BE224" i="2"/>
  <c r="BE227" i="2"/>
  <c r="BE229" i="2"/>
  <c r="BE231" i="2"/>
  <c r="BE233" i="2"/>
  <c r="BE235" i="2"/>
  <c r="BE237" i="2"/>
  <c r="BE239" i="2"/>
  <c r="BE240" i="2"/>
  <c r="BE243" i="2"/>
  <c r="BE245" i="2"/>
  <c r="BE246" i="2"/>
  <c r="BE248" i="2"/>
  <c r="BE250" i="2"/>
  <c r="BE253" i="2"/>
  <c r="BE257" i="2"/>
  <c r="BE259" i="2"/>
  <c r="BE261" i="2"/>
  <c r="BE265" i="2"/>
  <c r="BE269" i="2"/>
  <c r="BE273" i="2"/>
  <c r="BE275" i="2"/>
  <c r="BE278" i="2"/>
  <c r="BE280" i="2"/>
  <c r="BE282" i="2"/>
  <c r="BE284" i="2"/>
  <c r="BE286" i="2"/>
  <c r="BE289" i="2"/>
  <c r="BE291" i="2"/>
  <c r="BE294" i="2"/>
  <c r="BE297" i="2"/>
  <c r="BE300" i="2"/>
  <c r="BA55" i="1"/>
  <c r="BD55" i="1"/>
  <c r="BB54" i="1"/>
  <c r="W31" i="1"/>
  <c r="BC54" i="1"/>
  <c r="W32" i="1"/>
  <c r="BA54" i="1"/>
  <c r="W30" i="1" s="1"/>
  <c r="BD54" i="1"/>
  <c r="W33" i="1" s="1"/>
  <c r="J211" i="2" l="1"/>
  <c r="J63" i="2" s="1"/>
  <c r="P89" i="2"/>
  <c r="T89" i="2"/>
  <c r="T88" i="2" s="1"/>
  <c r="R271" i="2"/>
  <c r="BK271" i="2"/>
  <c r="BK88" i="2" s="1"/>
  <c r="J88" i="2" s="1"/>
  <c r="J55" i="2" s="1"/>
  <c r="P88" i="2"/>
  <c r="AU55" i="1"/>
  <c r="AU54" i="1" s="1"/>
  <c r="R88" i="2"/>
  <c r="J90" i="2"/>
  <c r="J57" i="2" s="1"/>
  <c r="J272" i="2"/>
  <c r="J67" i="2"/>
  <c r="AW54" i="1"/>
  <c r="AK30" i="1" s="1"/>
  <c r="AY54" i="1"/>
  <c r="F31" i="2"/>
  <c r="AZ55" i="1"/>
  <c r="AZ54" i="1" s="1"/>
  <c r="W29" i="1" s="1"/>
  <c r="AX54" i="1"/>
  <c r="J31" i="2"/>
  <c r="AV55" i="1" s="1"/>
  <c r="AT55" i="1" s="1"/>
  <c r="J271" i="2" l="1"/>
  <c r="J66" i="2" s="1"/>
  <c r="J28" i="2"/>
  <c r="AG55" i="1"/>
  <c r="AG54" i="1"/>
  <c r="AK26" i="1"/>
  <c r="AV54" i="1"/>
  <c r="AK29" i="1" s="1"/>
  <c r="AK35" i="1" l="1"/>
  <c r="J37" i="2"/>
  <c r="AN55" i="1"/>
  <c r="AT54" i="1"/>
  <c r="AN54" i="1"/>
</calcChain>
</file>

<file path=xl/sharedStrings.xml><?xml version="1.0" encoding="utf-8"?>
<sst xmlns="http://schemas.openxmlformats.org/spreadsheetml/2006/main" count="2694" uniqueCount="781">
  <si>
    <t>Export Komplet</t>
  </si>
  <si>
    <t>VZ</t>
  </si>
  <si>
    <t>2.0</t>
  </si>
  <si>
    <t>ZAMOK</t>
  </si>
  <si>
    <t>False</t>
  </si>
  <si>
    <t>{e2f3c06d-cfb3-4dc5-98b7-b1d457b5c0aa}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</si>
  <si>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</si>
  <si>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</si>
  <si>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</si>
  <si>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</si>
  <si>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</si>
  <si>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</si>
  <si>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</si>
  <si>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</si>
  <si>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20220901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</si>
  <si>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</si>
  <si>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</si>
  <si>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propustku v k.ú. Lupenice</t>
  </si>
  <si>
    <t>KSO:</t>
  </si>
  <si>
    <t/>
  </si>
  <si>
    <t>CC-CZ:</t>
  </si>
  <si>
    <t>Místo:</t>
  </si>
  <si>
    <t xml:space="preserve"> </t>
  </si>
  <si>
    <t>Datum:</t>
  </si>
  <si>
    <t>7. 9. 2022</t>
  </si>
  <si>
    <t>Zadavatel:</t>
  </si>
  <si>
    <t>IČ:</t>
  </si>
  <si>
    <t>01312774</t>
  </si>
  <si>
    <t>SPÚ Hrade |Králové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</si>
  <si>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</si>
  <si>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</si>
  <si>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</si>
  <si>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</si>
  <si>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</si>
  <si>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</si>
  <si>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</si>
  <si>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</si>
  <si>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</si>
  <si>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</si>
  <si>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</si>
  <si>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</si>
  <si>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</si>
  <si>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</si>
  <si>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</si>
  <si>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</si>
  <si>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</si>
  <si>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</si>
  <si>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</si>
  <si>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</si>
  <si>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</si>
  <si>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</si>
  <si>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</si>
  <si>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</si>
  <si>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</si>
  <si>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</si>
  <si>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</si>
  <si>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</si>
  <si>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</si>
  <si>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</si>
  <si>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</si>
  <si>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</si>
  <si>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</si>
  <si>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</si>
  <si>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</si>
  <si>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</si>
  <si>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</si>
  <si>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</si>
  <si>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</si>
  <si>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</si>
  <si>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</si>
  <si>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</si>
  <si>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</si>
  <si>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</si>
  <si>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</si>
  <si>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</si>
  <si>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</si>
  <si>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</si>
  <si>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</si>
  <si>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</si>
  <si>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</si>
  <si>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</si>
  <si>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</si>
  <si>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</si>
  <si>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</si>
  <si>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</si>
  <si>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</si>
  <si>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</si>
  <si>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</si>
  <si>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</si>
  <si>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</si>
  <si>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</si>
  <si>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</si>
  <si>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</si>
  <si>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</si>
  <si>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</si>
  <si>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</si>
  <si>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</si>
  <si>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</si>
  <si>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</si>
  <si>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</si>
  <si>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</si>
  <si>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</si>
  <si>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</si>
  <si>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</si>
  <si>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</si>
  <si>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</si>
  <si>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</si>
  <si>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</si>
  <si>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</si>
  <si>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</si>
  <si>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</si>
  <si>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</si>
  <si>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</si>
  <si>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</si>
  <si>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</si>
  <si>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</si>
  <si>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</si>
  <si>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113107522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</si>
  <si>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</si>
  <si>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m2</t>
  </si>
  <si>
    <t>CS ÚRS 2024 01</t>
  </si>
  <si>
    <t>4</t>
  </si>
  <si>
    <t>570468002</t>
  </si>
  <si>
    <t>Online PSC</t>
  </si>
  <si>
    <t>https://podminky.urs.cz/item/CS_URS_2024_01/113107522</t>
  </si>
  <si>
    <t>VV</t>
  </si>
  <si>
    <t>81*1,4</t>
  </si>
  <si>
    <t>113151111</t>
  </si>
  <si>
    <t>Rozebírání zpevněných ploch s přemístěním na skládku na vzdálenost do 20 m nebo s naložením na dopravní prostředek ze silničních panelů</t>
  </si>
  <si>
    <t>372263588</t>
  </si>
  <si>
    <t>https://podminky.urs.cz/item/CS_URS_2024_01/113151111</t>
  </si>
  <si>
    <t>P</t>
  </si>
  <si>
    <t>Poznámka k položce:_x000D_
odstranění stávajících silničních panelů</t>
  </si>
  <si>
    <t>3</t>
  </si>
  <si>
    <t>113154114</t>
  </si>
  <si>
    <t>Frézování živičného podkladu nebo krytu s naložením na dopravní prostředek plochy do 500 m2 bez překážek v trase pruhu šířky do 0,5 m, tloušťky vrstvy 100 mm</t>
  </si>
  <si>
    <t>-2041060740</t>
  </si>
  <si>
    <t>https://podminky.urs.cz/item/CS_URS_2024_01/113154114</t>
  </si>
  <si>
    <t>81,15*1,2</t>
  </si>
  <si>
    <t>122251104</t>
  </si>
  <si>
    <t>Odkopávky a prokopávky nezapažené strojně v hornině třídy těžitelnosti I skupiny 3 přes 100 do 500 m3</t>
  </si>
  <si>
    <t>m3</t>
  </si>
  <si>
    <t>1876221092</t>
  </si>
  <si>
    <t>https://podminky.urs.cz/item/CS_URS_2024_01/122251104</t>
  </si>
  <si>
    <t>5</t>
  </si>
  <si>
    <t>122251403</t>
  </si>
  <si>
    <t>Vykopávky v zemnících na suchu strojně zapažených i nezapažených v hornině třídy těžitelnosti I skupiny 3 přes 50 do 100 m3</t>
  </si>
  <si>
    <t>1362865224</t>
  </si>
  <si>
    <t>https://podminky.urs.cz/item/CS_URS_2024_01/122251403</t>
  </si>
  <si>
    <t>6</t>
  </si>
  <si>
    <t>153191121</t>
  </si>
  <si>
    <t>Těsnění hradicích stěn nepropustnou hrázkou ze zhutněné sypaniny při stěně nebo nepropustnou výplní ze zhutněné sypaniny mezi stěnami zřízení</t>
  </si>
  <si>
    <t>1122970566</t>
  </si>
  <si>
    <t>https://podminky.urs.cz/item/CS_URS_2024_01/153191121</t>
  </si>
  <si>
    <t>7</t>
  </si>
  <si>
    <t>M</t>
  </si>
  <si>
    <t>58331200</t>
  </si>
  <si>
    <t>štěrkopísek netříděný</t>
  </si>
  <si>
    <t>t</t>
  </si>
  <si>
    <t>8</t>
  </si>
  <si>
    <t>336803645</t>
  </si>
  <si>
    <t>12*2 'Přepočtené koeficientem množství</t>
  </si>
  <si>
    <t>153191131</t>
  </si>
  <si>
    <t>Těsnění hradicích stěn nepropustnou hrázkou ze zhutněné sypaniny při stěně nebo nepropustnou výplní ze zhutněné sypaniny mezi stěnami odstranění</t>
  </si>
  <si>
    <t>-1382495719</t>
  </si>
  <si>
    <t>https://podminky.urs.cz/item/CS_URS_2024_01/153191131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</si>
  <si>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</si>
  <si>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</si>
  <si>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</si>
  <si>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824608193</t>
  </si>
  <si>
    <t>https://podminky.urs.cz/item/CS_URS_2024_01/162351103</t>
  </si>
  <si>
    <t>2*116,82</t>
  </si>
  <si>
    <t>10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</si>
  <si>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</si>
  <si>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</si>
  <si>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-1042582808</t>
  </si>
  <si>
    <t>https://podminky.urs.cz/item/CS_URS_2024_01/162651112</t>
  </si>
  <si>
    <t>216,54-116,82</t>
  </si>
  <si>
    <t>11</t>
  </si>
  <si>
    <t>171151111</t>
  </si>
  <si>
    <t>Uložení sypanin do násypů strojně s rozprostřením sypaniny ve vrstvách a s hrubým urovnáním zhutněných z hornin nesoudržných sypkých</t>
  </si>
  <si>
    <t>837704616</t>
  </si>
  <si>
    <t>https://podminky.urs.cz/item/CS_URS_2024_01/171151111</t>
  </si>
  <si>
    <t>171251201</t>
  </si>
  <si>
    <t>Uložení sypaniny na skládky nebo meziskládky bez hutnění s upravením uložené sypaniny do předepsaného tvaru</t>
  </si>
  <si>
    <t>1546261460</t>
  </si>
  <si>
    <t>https://podminky.urs.cz/item/CS_URS_2024_01/171251201</t>
  </si>
  <si>
    <t>13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</si>
  <si>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</si>
  <si>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</si>
  <si>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-1499901975</t>
  </si>
  <si>
    <t>https://podminky.urs.cz/item/CS_URS_2024_01/175151201</t>
  </si>
  <si>
    <t>14</t>
  </si>
  <si>
    <t>58344121</t>
  </si>
  <si>
    <t>štěrkodrť frakce 0/8</t>
  </si>
  <si>
    <t>-1518987882</t>
  </si>
  <si>
    <t>32,5*2 'Přepočtené koeficientem množství</t>
  </si>
  <si>
    <t>15</t>
  </si>
  <si>
    <t>181101131</t>
  </si>
  <si>
    <t>Úprava pozemku s rozpojením a přehrnutím včetně urovnání v zemině skupiny 3, s přemístěním na vzdálenost do 20 m</t>
  </si>
  <si>
    <t>-1985834628</t>
  </si>
  <si>
    <t>https://podminky.urs.cz/item/CS_URS_2024_01/181101131</t>
  </si>
  <si>
    <t>209,47*0,15</t>
  </si>
  <si>
    <t>16</t>
  </si>
  <si>
    <t>181301101</t>
  </si>
  <si>
    <t>Rozprostření a urovnání ornice v rovině nebo ve svahu sklonu do 1:5 při souvislé ploše do 500 m2, tl. vrstvy do 100 mm</t>
  </si>
  <si>
    <t>833320628</t>
  </si>
  <si>
    <t>https://podminky.urs.cz/item/CS_URS_2024_01/181301101</t>
  </si>
  <si>
    <t>17</t>
  </si>
  <si>
    <t>103641010</t>
  </si>
  <si>
    <t>zemina pro terénní úpravy - ornice</t>
  </si>
  <si>
    <t>668947218</t>
  </si>
  <si>
    <t>Poznámka k položce:_x000D_
- pod nový trávník (200 m2)</t>
  </si>
  <si>
    <t>77*0,15*1,75</t>
  </si>
  <si>
    <t>18</t>
  </si>
  <si>
    <t>181311103</t>
  </si>
  <si>
    <t>Rozprostření a urovnání ornice v rovině nebo ve svahu sklonu do 1:5 ručně při souvislé ploše, tl. vrstvy do 200 mm</t>
  </si>
  <si>
    <t>-513214465</t>
  </si>
  <si>
    <t>https://podminky.urs.cz/item/CS_URS_2024_01/181311103</t>
  </si>
  <si>
    <t>Poznámka k položce:_x000D_
ohumusování nad svahy koryta</t>
  </si>
  <si>
    <t>45+32</t>
  </si>
  <si>
    <t>19</t>
  </si>
  <si>
    <t>181451141</t>
  </si>
  <si>
    <t>Založení trávníku na půdě předem připravené plochy přes 1000 m2 výsevem včetně utažení parterového v rovině nebo na svahu do 1:5</t>
  </si>
  <si>
    <t>142546385</t>
  </si>
  <si>
    <t>https://podminky.urs.cz/item/CS_URS_2024_01/181451141</t>
  </si>
  <si>
    <t>20</t>
  </si>
  <si>
    <t>005724901</t>
  </si>
  <si>
    <t>Pomalurozpustné trávníkové hnojivo 0,2kg/m2</t>
  </si>
  <si>
    <t>kg</t>
  </si>
  <si>
    <t>-1867908604</t>
  </si>
  <si>
    <t>77*0,2</t>
  </si>
  <si>
    <t>00572100</t>
  </si>
  <si>
    <t>osivo jetelotráva intenzivní víceletá</t>
  </si>
  <si>
    <t>-527676870</t>
  </si>
  <si>
    <t>22</t>
  </si>
  <si>
    <t>181951112</t>
  </si>
  <si>
    <t>Úprava pláně vyrovnáním výškových rozdílů strojně v hornině třídy těžitelnosti I, skupiny 1 až 3 se zhutněním</t>
  </si>
  <si>
    <t>93475922</t>
  </si>
  <si>
    <t>https://podminky.urs.cz/item/CS_URS_2024_01/181951112</t>
  </si>
  <si>
    <t>99,8+15,47+66,02+28,18</t>
  </si>
  <si>
    <t>Zakládání</t>
  </si>
  <si>
    <t>23</t>
  </si>
  <si>
    <t>274311126</t>
  </si>
  <si>
    <t>Základové konstrukce z betonu prostého pasy, prahy, věnce a ostruhy ve výkopu nebo na hlavách pilot C 20/25</t>
  </si>
  <si>
    <t>1215658822</t>
  </si>
  <si>
    <t>https://podminky.urs.cz/item/CS_URS_2024_01/274311126</t>
  </si>
  <si>
    <t>24</t>
  </si>
  <si>
    <t>274354111</t>
  </si>
  <si>
    <t>Bednění základových konstrukcí pasů, prahů, věnců a ostruh zřízení</t>
  </si>
  <si>
    <t>-1250533529</t>
  </si>
  <si>
    <t>https://podminky.urs.cz/item/CS_URS_2024_01/274354111</t>
  </si>
  <si>
    <t>25</t>
  </si>
  <si>
    <t>274354211</t>
  </si>
  <si>
    <t>Bednění základových konstrukcí pasů, prahů, věnců a ostruh odstranění bednění</t>
  </si>
  <si>
    <t>-138090822</t>
  </si>
  <si>
    <t>https://podminky.urs.cz/item/CS_URS_2024_01/274354211</t>
  </si>
  <si>
    <t>Vodorovné konstrukce</t>
  </si>
  <si>
    <t>26</t>
  </si>
  <si>
    <t>451313511</t>
  </si>
  <si>
    <t>Podkladní vrstva z betonu prostého pod dlažbu se zvýšenými nároky na prostředí tl. do 100 mm</t>
  </si>
  <si>
    <t>879050623</t>
  </si>
  <si>
    <t>https://podminky.urs.cz/item/CS_URS_2024_01/451313511</t>
  </si>
  <si>
    <t>48,373*1,1</t>
  </si>
  <si>
    <t>27</t>
  </si>
  <si>
    <t>451313531</t>
  </si>
  <si>
    <t>Podkladní vrstva z betonu prostého pod dlažbu se zvýšenými nároky na prostředí tl. přes 150 do 200 mm</t>
  </si>
  <si>
    <t>-67552342</t>
  </si>
  <si>
    <t>https://podminky.urs.cz/item/CS_URS_2024_01/451313531</t>
  </si>
  <si>
    <t>28</t>
  </si>
  <si>
    <t>451315114</t>
  </si>
  <si>
    <t>Podkladní a výplňové vrstvy z betonu prostého tloušťky do 100 mm, z betonu C 12/15</t>
  </si>
  <si>
    <t>-412674776</t>
  </si>
  <si>
    <t>https://podminky.urs.cz/item/CS_URS_2024_01/451315114</t>
  </si>
  <si>
    <t>28,18*1,1</t>
  </si>
  <si>
    <t>29</t>
  </si>
  <si>
    <t>452318510</t>
  </si>
  <si>
    <t>Zajišťovací práh z betonu prostého se zvýšenými nároky na prostředí na dně a ve svahu melioračních kanálů s patkami nebo bez patek</t>
  </si>
  <si>
    <t>-1897463603</t>
  </si>
  <si>
    <t>https://podminky.urs.cz/item/CS_URS_2024_01/452318510</t>
  </si>
  <si>
    <t>30</t>
  </si>
  <si>
    <t>462511111</t>
  </si>
  <si>
    <t>Zához prostoru z lomového kamene</t>
  </si>
  <si>
    <t>-1154102957</t>
  </si>
  <si>
    <t>https://podminky.urs.cz/item/CS_URS_2024_01/462511111</t>
  </si>
  <si>
    <t>2+34,24+(11,5+13,5)*0,3*0,7+7,1*4*0,4</t>
  </si>
  <si>
    <t>31</t>
  </si>
  <si>
    <t>-1846478224</t>
  </si>
  <si>
    <t>5*1*2,5</t>
  </si>
  <si>
    <t>32</t>
  </si>
  <si>
    <t>463211121</t>
  </si>
  <si>
    <t>Rovnanina z lomového kamene neopracovaného tříděného pro všechny tloušťky rovnaniny, bez vypracování líce s vyplněním spár a dutin těženým kamenivem</t>
  </si>
  <si>
    <t>1456117689</t>
  </si>
  <si>
    <t>https://podminky.urs.cz/item/CS_URS_2024_01/463211121</t>
  </si>
  <si>
    <t>66,02*0,4</t>
  </si>
  <si>
    <t>Komunikace pozemní</t>
  </si>
  <si>
    <t>33</t>
  </si>
  <si>
    <t>564231111</t>
  </si>
  <si>
    <t>Podklad nebo podsyp ze štěrkopísku ŠP s rozprostřením, vlhčením a zhutněním plochy přes 100 m2, po zhutnění tl. 100 mm</t>
  </si>
  <si>
    <t>-1449145110</t>
  </si>
  <si>
    <t>https://podminky.urs.cz/item/CS_URS_2024_01/564231111</t>
  </si>
  <si>
    <t>43,975*1,1</t>
  </si>
  <si>
    <t>34</t>
  </si>
  <si>
    <t>564851111</t>
  </si>
  <si>
    <t>Podklad ze štěrkodrti ŠD s rozprostřením a zhutněním plochy přes 100 m2, po zhutnění tl. 150 mm</t>
  </si>
  <si>
    <t>768591557</t>
  </si>
  <si>
    <t>https://podminky.urs.cz/item/CS_URS_2024_01/564851111</t>
  </si>
  <si>
    <t>35</t>
  </si>
  <si>
    <t>564950413</t>
  </si>
  <si>
    <t>Podklad nebo podsyp z asfaltového recyklátu s rozprostřením a zhutněním plochy jednotlivě do 100 m2, po zhutnění tl. 150 mm</t>
  </si>
  <si>
    <t>-1374036790</t>
  </si>
  <si>
    <t>https://podminky.urs.cz/item/CS_URS_2024_01/564950413</t>
  </si>
  <si>
    <t>36</t>
  </si>
  <si>
    <t>565155111</t>
  </si>
  <si>
    <t>Asfaltový beton vrstva podkladní ACP 16 (obalované kamenivo střednězrnné - OKS) s rozprostřením a zhutněním v pruhu šířky přes 1,5 do 3 m, po zhutnění tl. 70 mm</t>
  </si>
  <si>
    <t>1859044293</t>
  </si>
  <si>
    <t>https://podminky.urs.cz/item/CS_URS_2024_01/565155111</t>
  </si>
  <si>
    <t>37</t>
  </si>
  <si>
    <t>567511111</t>
  </si>
  <si>
    <t>Recyklace podkladní vrstvy za studena na místě rozpojení a reprofilace podkladu s hutněním plochy do 1 000 m2, tloušťky do 150 mm</t>
  </si>
  <si>
    <t>-2105542236</t>
  </si>
  <si>
    <t>https://podminky.urs.cz/item/CS_URS_2024_01/567511111</t>
  </si>
  <si>
    <t>38</t>
  </si>
  <si>
    <t>569831111</t>
  </si>
  <si>
    <t>Zpevnění krajnic nebo komunikací pro pěší s rozprostřením a zhutněním, po zhutnění štěrkodrtí tl. 100 mm</t>
  </si>
  <si>
    <t>-1211276864</t>
  </si>
  <si>
    <t>https://podminky.urs.cz/item/CS_URS_2024_01/569831111</t>
  </si>
  <si>
    <t>39</t>
  </si>
  <si>
    <t>573111111</t>
  </si>
  <si>
    <t>Postřik infiltrační PI z asfaltu silničního s posypem kamenivem, v množství 0,60 kg/m2</t>
  </si>
  <si>
    <t>1720413519</t>
  </si>
  <si>
    <t>https://podminky.urs.cz/item/CS_URS_2024_01/573111111</t>
  </si>
  <si>
    <t>40</t>
  </si>
  <si>
    <t>573211107</t>
  </si>
  <si>
    <t>Postřik spojovací PS bez posypu kamenivem z asfaltu silničního, v množství 0,30 kg/m2</t>
  </si>
  <si>
    <t>894099830</t>
  </si>
  <si>
    <t>https://podminky.urs.cz/item/CS_URS_2024_01/573211107</t>
  </si>
  <si>
    <t>41</t>
  </si>
  <si>
    <t>577134121</t>
  </si>
  <si>
    <t>Asfaltový beton vrstva obrusná ACO 11 (ABS) s rozprostřením a se zhutněním z nemodifikovaného asfaltu v pruhu šířky přes 3 m tř. I (ACO 11+), po zhutnění tl. 40 mm</t>
  </si>
  <si>
    <t>1135484271</t>
  </si>
  <si>
    <t>https://podminky.urs.cz/item/CS_URS_2024_01/577134121</t>
  </si>
  <si>
    <t>42</t>
  </si>
  <si>
    <t>594511113</t>
  </si>
  <si>
    <t>Kladení dlažby z lomového kamene lomařsky upraveného v ploše vodorovné nebo ve sklonu na plocho tl. do 250 mm, bez vyplnění spár, s provedením lože tl. 50 mm z betonu</t>
  </si>
  <si>
    <t>1558616621</t>
  </si>
  <si>
    <t>https://podminky.urs.cz/item/CS_URS_2024_01/594511113</t>
  </si>
  <si>
    <t xml:space="preserve">Poznámka k položce:_x000D_
_x000D_
</t>
  </si>
  <si>
    <t>43</t>
  </si>
  <si>
    <t>-1717280869</t>
  </si>
  <si>
    <t>Poznámka k položce:_x000D_
spádiště a nátok - propustky</t>
  </si>
  <si>
    <t>3,9*10,25+4</t>
  </si>
  <si>
    <t>44</t>
  </si>
  <si>
    <t>599141111</t>
  </si>
  <si>
    <t>Vyplnění spár mezi silničními dílci jakékoliv tloušťky živičnou zálivkou</t>
  </si>
  <si>
    <t>m</t>
  </si>
  <si>
    <t>-1798989848</t>
  </si>
  <si>
    <t>https://podminky.urs.cz/item/CS_URS_2024_01/599141111</t>
  </si>
  <si>
    <t>45</t>
  </si>
  <si>
    <t>599632111</t>
  </si>
  <si>
    <t>Vyplnění spár dlažby (přídlažby) z lomového kamene v jakémkoliv sklonu plochy a jakékoliv tloušťky cementovou maltou se zatřením</t>
  </si>
  <si>
    <t>263289430</t>
  </si>
  <si>
    <t>https://podminky.urs.cz/item/CS_URS_2024_01/599632111</t>
  </si>
  <si>
    <t>46</t>
  </si>
  <si>
    <t>599632111.1</t>
  </si>
  <si>
    <t>-394478694</t>
  </si>
  <si>
    <t>https://podminky.urs.cz/item/CS_URS_2024_01/599632111.1</t>
  </si>
  <si>
    <t>Poznámka k položce:_x000D_
propustky</t>
  </si>
  <si>
    <t>Úpravy povrchů, podlahy a osazování výplní</t>
  </si>
  <si>
    <t>47</t>
  </si>
  <si>
    <t>628613611</t>
  </si>
  <si>
    <t>Žárové zinkování ponorem dílů ocelových konstrukcí mostů hmotnosti dílců do 100 kg</t>
  </si>
  <si>
    <t>1905144286</t>
  </si>
  <si>
    <t>https://podminky.urs.cz/item/CS_URS_2024_01/628613611</t>
  </si>
  <si>
    <t>26*3,32</t>
  </si>
  <si>
    <t>Trubní vedení</t>
  </si>
  <si>
    <t>Ostatní konstrukce a práce, bourání</t>
  </si>
  <si>
    <t>48</t>
  </si>
  <si>
    <t>911111111</t>
  </si>
  <si>
    <t>Montáž zábradlí ocelového zabetonovaného</t>
  </si>
  <si>
    <t>-1901845783</t>
  </si>
  <si>
    <t>https://podminky.urs.cz/item/CS_URS_2024_01/911111111</t>
  </si>
  <si>
    <t>49</t>
  </si>
  <si>
    <t>55283939</t>
  </si>
  <si>
    <t>trubka ocelová podélně svařovaná konstrukční hladká jakost S235JR 48,3x3mm</t>
  </si>
  <si>
    <t>424436511</t>
  </si>
  <si>
    <t>50</t>
  </si>
  <si>
    <t>911121211</t>
  </si>
  <si>
    <t>Oprava ocelového zábradlí svařovaného nebo šroubovaného výroba</t>
  </si>
  <si>
    <t>425558289</t>
  </si>
  <si>
    <t>https://podminky.urs.cz/item/CS_URS_2024_01/911121211</t>
  </si>
  <si>
    <t>51</t>
  </si>
  <si>
    <t>911381835</t>
  </si>
  <si>
    <t>Odstranění městské ochranné zábrany s naložením na dopravní prostředek průběžné nebo koncové délky 2 m, výšky 0,5 m</t>
  </si>
  <si>
    <t>-1276098388</t>
  </si>
  <si>
    <t>https://podminky.urs.cz/item/CS_URS_2024_01/911381835</t>
  </si>
  <si>
    <t>52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</si>
  <si>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</si>
  <si>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</si>
  <si>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704893662</t>
  </si>
  <si>
    <t>https://podminky.urs.cz/item/CS_URS_2024_01/916131113</t>
  </si>
  <si>
    <t>53</t>
  </si>
  <si>
    <t>59217030</t>
  </si>
  <si>
    <t>obrubník silniční betonový přechodový 1000x150x150-250mm</t>
  </si>
  <si>
    <t>-1278999043</t>
  </si>
  <si>
    <t>2*1,02 'Přepočtené koeficientem množství</t>
  </si>
  <si>
    <t>54</t>
  </si>
  <si>
    <t>59217031</t>
  </si>
  <si>
    <t>obrubník silniční betonový 1000x150x250mm</t>
  </si>
  <si>
    <t>-803560059</t>
  </si>
  <si>
    <t>55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</si>
  <si>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</si>
  <si>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</si>
  <si>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954708013</t>
  </si>
  <si>
    <t>https://podminky.urs.cz/item/CS_URS_2024_01/916231213</t>
  </si>
  <si>
    <t>4+11</t>
  </si>
  <si>
    <t>56</t>
  </si>
  <si>
    <t>59217036</t>
  </si>
  <si>
    <t>obrubník parkový betonový 500x80x250mm přírodní</t>
  </si>
  <si>
    <t>381616617</t>
  </si>
  <si>
    <t>(4+11)*1,02</t>
  </si>
  <si>
    <t>57</t>
  </si>
  <si>
    <t>919443211</t>
  </si>
  <si>
    <t>Vtoková jímka propustku ze zdiva z lomového kamene na maltu cementovou, propustku z trub DN 900 až 1500 mm</t>
  </si>
  <si>
    <t>kus</t>
  </si>
  <si>
    <t>-619543971</t>
  </si>
  <si>
    <t>https://podminky.urs.cz/item/CS_URS_2024_01/919443211</t>
  </si>
  <si>
    <t>58</t>
  </si>
  <si>
    <t>919521210</t>
  </si>
  <si>
    <t>Zřízení silničního propustku z trub betonových nebo železobetonových DN 1200 mm</t>
  </si>
  <si>
    <t>1561716470</t>
  </si>
  <si>
    <t>https://podminky.urs.cz/item/CS_URS_2024_01/919521210</t>
  </si>
  <si>
    <t>59</t>
  </si>
  <si>
    <t>59222004</t>
  </si>
  <si>
    <t>trouba ŽB hrdlová DN 1200</t>
  </si>
  <si>
    <t>959329115</t>
  </si>
  <si>
    <t>4*1,01 'Přepočtené koeficientem množství</t>
  </si>
  <si>
    <t>60</t>
  </si>
  <si>
    <t>919535558</t>
  </si>
  <si>
    <t>Obetonování trubního propustku betonem prostým bez zvýšených nároků na prostředí tř. C 20/25</t>
  </si>
  <si>
    <t>2124354510</t>
  </si>
  <si>
    <t>https://podminky.urs.cz/item/CS_URS_2024_01/919535558</t>
  </si>
  <si>
    <t>61</t>
  </si>
  <si>
    <t>919541121</t>
  </si>
  <si>
    <t>Zřízení propustku nebo sjezdu z trub ocelových DN přes 400 do 700 mm</t>
  </si>
  <si>
    <t>-988508981</t>
  </si>
  <si>
    <t>https://podminky.urs.cz/item/CS_URS_2024_01/919541121</t>
  </si>
  <si>
    <t>62</t>
  </si>
  <si>
    <t>14033244</t>
  </si>
  <si>
    <t>trubka ocelová bezešvá hladká tl 14,2mm ČSN 41 1375.1 D 530mm</t>
  </si>
  <si>
    <t>-641775090</t>
  </si>
  <si>
    <t>63</t>
  </si>
  <si>
    <t>919735112</t>
  </si>
  <si>
    <t>Řezání stávajícího živičného krytu nebo podkladu hloubky přes 50 do 100 mm</t>
  </si>
  <si>
    <t>836328831</t>
  </si>
  <si>
    <t>https://podminky.urs.cz/item/CS_URS_2024_01/919735112</t>
  </si>
  <si>
    <t>64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</si>
  <si>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</si>
  <si>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</si>
  <si>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335685446</t>
  </si>
  <si>
    <t>https://podminky.urs.cz/item/CS_URS_2024_01/935111211</t>
  </si>
  <si>
    <t>65</t>
  </si>
  <si>
    <t>59227029</t>
  </si>
  <si>
    <t>žlabovka příkopová betonová 500x680x60mm</t>
  </si>
  <si>
    <t>1554467908</t>
  </si>
  <si>
    <t>66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</si>
  <si>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</si>
  <si>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</si>
  <si>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336155847</t>
  </si>
  <si>
    <t>https://podminky.urs.cz/item/CS_URS_2024_01/966006132</t>
  </si>
  <si>
    <t>67</t>
  </si>
  <si>
    <t>966008113</t>
  </si>
  <si>
    <t>Bourání trubního propustku s odklizením a uložením vybouraného materiálu na skládku na vzdálenost do 3 m nebo s naložením na dopravní prostředek z trub betonových nebo železobetonových DN přes 500 do 800 mm</t>
  </si>
  <si>
    <t>-387975003</t>
  </si>
  <si>
    <t>https://podminky.urs.cz/item/CS_URS_2024_01/966008113</t>
  </si>
  <si>
    <t>68</t>
  </si>
  <si>
    <t>966075141</t>
  </si>
  <si>
    <t>Odstranění různých konstrukcí na mostech kovového zábradlí vcelku</t>
  </si>
  <si>
    <t>-404380637</t>
  </si>
  <si>
    <t>https://podminky.urs.cz/item/CS_URS_2024_01/966075141</t>
  </si>
  <si>
    <t>997</t>
  </si>
  <si>
    <t>Přesun sutě</t>
  </si>
  <si>
    <t>69</t>
  </si>
  <si>
    <t>997221862</t>
  </si>
  <si>
    <t>Poplatek za uložení stavebního odpadu na recyklační skládce (skládkovné) z armovaného betonu zatříděného do Katalogu odpadů pod kódem 17 01 01</t>
  </si>
  <si>
    <t>1146721915</t>
  </si>
  <si>
    <t>https://podminky.urs.cz/item/CS_URS_2024_01/997221862</t>
  </si>
  <si>
    <t xml:space="preserve">Poznámka k položce:_x000D_
_x000D_
			_x000D_
</t>
  </si>
  <si>
    <t>63,557</t>
  </si>
  <si>
    <t>70</t>
  </si>
  <si>
    <t>997221873</t>
  </si>
  <si>
    <t>Poplatek za uložení stavebního odpadu na recyklační skládce (skládkovné) zeminy a kamení zatříděného do Katalogu odpadů pod kódem 17 05 04</t>
  </si>
  <si>
    <t>-1124350619</t>
  </si>
  <si>
    <t>https://podminky.urs.cz/item/CS_URS_2024_01/997221873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</si>
  <si>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</si>
  <si>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</si>
  <si>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</si>
  <si>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-2015388729</t>
  </si>
  <si>
    <t>https://podminky.urs.cz/item/CS_URS_2024_01/997221875</t>
  </si>
  <si>
    <t>72</t>
  </si>
  <si>
    <t>997321511</t>
  </si>
  <si>
    <t>Vodorovná doprava suti a vybouraných hmot bez naložení, s vyložením a hrubým urovnáním po suchu, na vzdálenost do 1 km</t>
  </si>
  <si>
    <t>1962485513</t>
  </si>
  <si>
    <t>https://podminky.urs.cz/item/CS_URS_2024_01/997321511</t>
  </si>
  <si>
    <t>Poznámka k položce:_x000D_
odvoz betonu z propustku na skládku_x000D_
převoz krytu a podkladu komunikace na mezidepoinii a zpátky</t>
  </si>
  <si>
    <t>119,406</t>
  </si>
  <si>
    <t>73</t>
  </si>
  <si>
    <t>997321519</t>
  </si>
  <si>
    <t>Vodorovná doprava suti a vybouraných hmot bez naložení, s vyložením a hrubým urovnáním po suchu, na vzdálenost Příplatek k cenám za každý další započatý 1 km přes 1 km</t>
  </si>
  <si>
    <t>-169250563</t>
  </si>
  <si>
    <t>https://podminky.urs.cz/item/CS_URS_2024_01/997321519</t>
  </si>
  <si>
    <t>14*119,406</t>
  </si>
  <si>
    <t>998</t>
  </si>
  <si>
    <t>Přesun hmot</t>
  </si>
  <si>
    <t>74</t>
  </si>
  <si>
    <t>998225111</t>
  </si>
  <si>
    <t>Přesun hmot pro komunikace s krytem z kameniva, monolitickým betonovým nebo živičným dopravní vzdálenost do 200 m jakékoliv délky objektu</t>
  </si>
  <si>
    <t>-1429043046</t>
  </si>
  <si>
    <t>https://podminky.urs.cz/item/CS_URS_2024_01/998225111</t>
  </si>
  <si>
    <t>VRN</t>
  </si>
  <si>
    <t>Vedlejší rozpočtové náklady</t>
  </si>
  <si>
    <t>VRN1</t>
  </si>
  <si>
    <t>Průzkumné, geodetické a projektové práce</t>
  </si>
  <si>
    <t>75</t>
  </si>
  <si>
    <t>011303000</t>
  </si>
  <si>
    <t>Archeologická činnost bez rozlišení</t>
  </si>
  <si>
    <t>kpl</t>
  </si>
  <si>
    <t>1024</t>
  </si>
  <si>
    <t>1699981806</t>
  </si>
  <si>
    <t>https://podminky.urs.cz/item/CS_URS_2024_01/011303000</t>
  </si>
  <si>
    <t>76</t>
  </si>
  <si>
    <t>011403000</t>
  </si>
  <si>
    <t>Průzkum výskytu nebezpečných látek bez rozlišení</t>
  </si>
  <si>
    <t>628628362</t>
  </si>
  <si>
    <t>https://podminky.urs.cz/item/CS_URS_2024_01/011403000</t>
  </si>
  <si>
    <t>Poznámka k položce:_x000D_
rozbor PAU</t>
  </si>
  <si>
    <t>77</t>
  </si>
  <si>
    <t>012103000</t>
  </si>
  <si>
    <t>Průzkumné, geodetické a projektové práce geodetické práce před výstavbou</t>
  </si>
  <si>
    <t>-2022326000</t>
  </si>
  <si>
    <t>https://podminky.urs.cz/item/CS_URS_2024_01/012103000</t>
  </si>
  <si>
    <t>78</t>
  </si>
  <si>
    <t>012103000.1</t>
  </si>
  <si>
    <t>240874852</t>
  </si>
  <si>
    <t>https://podminky.urs.cz/item/CS_URS_2024_01/012103000.1</t>
  </si>
  <si>
    <t>79</t>
  </si>
  <si>
    <t>012203000</t>
  </si>
  <si>
    <t>Průzkumné, geodetické a projektové práce geodetické práce při provádění stavby</t>
  </si>
  <si>
    <t>-284837982</t>
  </si>
  <si>
    <t>https://podminky.urs.cz/item/CS_URS_2024_01/012203000</t>
  </si>
  <si>
    <t>80</t>
  </si>
  <si>
    <t>012303000</t>
  </si>
  <si>
    <t>Průzkumné, geodetické a projektové práce geodetické práce po výstavbě</t>
  </si>
  <si>
    <t>18413680</t>
  </si>
  <si>
    <t>https://podminky.urs.cz/item/CS_URS_2024_01/012303000</t>
  </si>
  <si>
    <t>81</t>
  </si>
  <si>
    <t>013254000</t>
  </si>
  <si>
    <t>Průzkumné, geodetické a projektové práce projektové práce dokumentace stavby (výkresová a textová) skutečného provedení stavby</t>
  </si>
  <si>
    <t>paré</t>
  </si>
  <si>
    <t>207753286</t>
  </si>
  <si>
    <t>https://podminky.urs.cz/item/CS_URS_2024_01/013254000</t>
  </si>
  <si>
    <t>VRN3</t>
  </si>
  <si>
    <t>Zařízení staveniště</t>
  </si>
  <si>
    <t>82</t>
  </si>
  <si>
    <t>030001000</t>
  </si>
  <si>
    <t>Základní rozdělení průvodních činností a nákladů zařízení staveniště</t>
  </si>
  <si>
    <t>221544066</t>
  </si>
  <si>
    <t>https://podminky.urs.cz/item/CS_URS_2024_01/030001000</t>
  </si>
  <si>
    <t>83</t>
  </si>
  <si>
    <t>034303000</t>
  </si>
  <si>
    <t>Dopravní značení na staveništi</t>
  </si>
  <si>
    <t>-1334330430</t>
  </si>
  <si>
    <t>https://podminky.urs.cz/item/CS_URS_2024_01/034303000</t>
  </si>
  <si>
    <t>Poznámka k položce:_x000D_
zřízení DIO</t>
  </si>
  <si>
    <t>84</t>
  </si>
  <si>
    <t>034503000</t>
  </si>
  <si>
    <t>Informační tabule na staveništi</t>
  </si>
  <si>
    <t>ks</t>
  </si>
  <si>
    <t>438179243</t>
  </si>
  <si>
    <t>https://podminky.urs.cz/item/CS_URS_2024_01/034503000</t>
  </si>
  <si>
    <t>VRN4</t>
  </si>
  <si>
    <t>Inženýrská činnost</t>
  </si>
  <si>
    <t>85</t>
  </si>
  <si>
    <t>043194000</t>
  </si>
  <si>
    <t>Inženýrská činnost zkoušky a ostatní měření zkoušky ostatní zkoušky</t>
  </si>
  <si>
    <t>1275485546</t>
  </si>
  <si>
    <t>https://podminky.urs.cz/item/CS_URS_2024_01/043194000</t>
  </si>
  <si>
    <t>VRN9</t>
  </si>
  <si>
    <t>Ostatní náklady</t>
  </si>
  <si>
    <t>86</t>
  </si>
  <si>
    <t>091003000</t>
  </si>
  <si>
    <t>Ostatní náklady bez rozlišení</t>
  </si>
  <si>
    <t>-1521879932</t>
  </si>
  <si>
    <t>https://podminky.urs.cz/item/CS_URS_2024_01/091003000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</si>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</sst>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462511111" TargetMode="External"/><Relationship Id="rId21" Type="http://schemas.openxmlformats.org/officeDocument/2006/relationships/hyperlink" Target="https://podminky.urs.cz/item/CS_URS_2024_01/451313511" TargetMode="External"/><Relationship Id="rId42" Type="http://schemas.openxmlformats.org/officeDocument/2006/relationships/hyperlink" Target="https://podminky.urs.cz/item/CS_URS_2024_01/628613611" TargetMode="External"/><Relationship Id="rId47" Type="http://schemas.openxmlformats.org/officeDocument/2006/relationships/hyperlink" Target="https://podminky.urs.cz/item/CS_URS_2024_01/916231213" TargetMode="External"/><Relationship Id="rId63" Type="http://schemas.openxmlformats.org/officeDocument/2006/relationships/hyperlink" Target="https://podminky.urs.cz/item/CS_URS_2024_01/011303000" TargetMode="External"/><Relationship Id="rId68" Type="http://schemas.openxmlformats.org/officeDocument/2006/relationships/hyperlink" Target="https://podminky.urs.cz/item/CS_URS_2024_01/012303000" TargetMode="External"/><Relationship Id="rId2" Type="http://schemas.openxmlformats.org/officeDocument/2006/relationships/hyperlink" Target="https://podminky.urs.cz/item/CS_URS_2024_01/113151111" TargetMode="External"/><Relationship Id="rId16" Type="http://schemas.openxmlformats.org/officeDocument/2006/relationships/hyperlink" Target="https://podminky.urs.cz/item/CS_URS_2024_01/181451141" TargetMode="External"/><Relationship Id="rId29" Type="http://schemas.openxmlformats.org/officeDocument/2006/relationships/hyperlink" Target="https://podminky.urs.cz/item/CS_URS_2024_01/564851111" TargetMode="External"/><Relationship Id="rId11" Type="http://schemas.openxmlformats.org/officeDocument/2006/relationships/hyperlink" Target="https://podminky.urs.cz/item/CS_URS_2024_01/171251201" TargetMode="External"/><Relationship Id="rId24" Type="http://schemas.openxmlformats.org/officeDocument/2006/relationships/hyperlink" Target="https://podminky.urs.cz/item/CS_URS_2024_01/452318510" TargetMode="External"/><Relationship Id="rId32" Type="http://schemas.openxmlformats.org/officeDocument/2006/relationships/hyperlink" Target="https://podminky.urs.cz/item/CS_URS_2024_01/567511111" TargetMode="External"/><Relationship Id="rId37" Type="http://schemas.openxmlformats.org/officeDocument/2006/relationships/hyperlink" Target="https://podminky.urs.cz/item/CS_URS_2024_01/594511113" TargetMode="External"/><Relationship Id="rId40" Type="http://schemas.openxmlformats.org/officeDocument/2006/relationships/hyperlink" Target="https://podminky.urs.cz/item/CS_URS_2024_01/599632111" TargetMode="External"/><Relationship Id="rId45" Type="http://schemas.openxmlformats.org/officeDocument/2006/relationships/hyperlink" Target="https://podminky.urs.cz/item/CS_URS_2024_01/911381835" TargetMode="External"/><Relationship Id="rId53" Type="http://schemas.openxmlformats.org/officeDocument/2006/relationships/hyperlink" Target="https://podminky.urs.cz/item/CS_URS_2024_01/935111211" TargetMode="External"/><Relationship Id="rId58" Type="http://schemas.openxmlformats.org/officeDocument/2006/relationships/hyperlink" Target="https://podminky.urs.cz/item/CS_URS_2024_01/997221873" TargetMode="External"/><Relationship Id="rId66" Type="http://schemas.openxmlformats.org/officeDocument/2006/relationships/hyperlink" Target="https://podminky.urs.cz/item/CS_URS_2024_01/012103000.1" TargetMode="External"/><Relationship Id="rId74" Type="http://schemas.openxmlformats.org/officeDocument/2006/relationships/hyperlink" Target="https://podminky.urs.cz/item/CS_URS_2024_01/091003000" TargetMode="External"/><Relationship Id="rId5" Type="http://schemas.openxmlformats.org/officeDocument/2006/relationships/hyperlink" Target="https://podminky.urs.cz/item/CS_URS_2024_01/122251403" TargetMode="External"/><Relationship Id="rId61" Type="http://schemas.openxmlformats.org/officeDocument/2006/relationships/hyperlink" Target="https://podminky.urs.cz/item/CS_URS_2024_01/997321519" TargetMode="External"/><Relationship Id="rId19" Type="http://schemas.openxmlformats.org/officeDocument/2006/relationships/hyperlink" Target="https://podminky.urs.cz/item/CS_URS_2024_01/274354111" TargetMode="External"/><Relationship Id="rId14" Type="http://schemas.openxmlformats.org/officeDocument/2006/relationships/hyperlink" Target="https://podminky.urs.cz/item/CS_URS_2024_01/181301101" TargetMode="External"/><Relationship Id="rId22" Type="http://schemas.openxmlformats.org/officeDocument/2006/relationships/hyperlink" Target="https://podminky.urs.cz/item/CS_URS_2024_01/451313531" TargetMode="External"/><Relationship Id="rId27" Type="http://schemas.openxmlformats.org/officeDocument/2006/relationships/hyperlink" Target="https://podminky.urs.cz/item/CS_URS_2024_01/463211121" TargetMode="External"/><Relationship Id="rId30" Type="http://schemas.openxmlformats.org/officeDocument/2006/relationships/hyperlink" Target="https://podminky.urs.cz/item/CS_URS_2024_01/564950413" TargetMode="External"/><Relationship Id="rId35" Type="http://schemas.openxmlformats.org/officeDocument/2006/relationships/hyperlink" Target="https://podminky.urs.cz/item/CS_URS_2024_01/573211107" TargetMode="External"/><Relationship Id="rId43" Type="http://schemas.openxmlformats.org/officeDocument/2006/relationships/hyperlink" Target="https://podminky.urs.cz/item/CS_URS_2024_01/911111111" TargetMode="External"/><Relationship Id="rId48" Type="http://schemas.openxmlformats.org/officeDocument/2006/relationships/hyperlink" Target="https://podminky.urs.cz/item/CS_URS_2024_01/919443211" TargetMode="External"/><Relationship Id="rId56" Type="http://schemas.openxmlformats.org/officeDocument/2006/relationships/hyperlink" Target="https://podminky.urs.cz/item/CS_URS_2024_01/966075141" TargetMode="External"/><Relationship Id="rId64" Type="http://schemas.openxmlformats.org/officeDocument/2006/relationships/hyperlink" Target="https://podminky.urs.cz/item/CS_URS_2024_01/011403000" TargetMode="External"/><Relationship Id="rId69" Type="http://schemas.openxmlformats.org/officeDocument/2006/relationships/hyperlink" Target="https://podminky.urs.cz/item/CS_URS_2024_01/013254000" TargetMode="External"/><Relationship Id="rId8" Type="http://schemas.openxmlformats.org/officeDocument/2006/relationships/hyperlink" Target="https://podminky.urs.cz/item/CS_URS_2024_01/162351103" TargetMode="External"/><Relationship Id="rId51" Type="http://schemas.openxmlformats.org/officeDocument/2006/relationships/hyperlink" Target="https://podminky.urs.cz/item/CS_URS_2024_01/919541121" TargetMode="External"/><Relationship Id="rId72" Type="http://schemas.openxmlformats.org/officeDocument/2006/relationships/hyperlink" Target="https://podminky.urs.cz/item/CS_URS_2024_01/034503000" TargetMode="External"/><Relationship Id="rId3" Type="http://schemas.openxmlformats.org/officeDocument/2006/relationships/hyperlink" Target="https://podminky.urs.cz/item/CS_URS_2024_01/113154114" TargetMode="External"/><Relationship Id="rId12" Type="http://schemas.openxmlformats.org/officeDocument/2006/relationships/hyperlink" Target="https://podminky.urs.cz/item/CS_URS_2024_01/175151201" TargetMode="External"/><Relationship Id="rId17" Type="http://schemas.openxmlformats.org/officeDocument/2006/relationships/hyperlink" Target="https://podminky.urs.cz/item/CS_URS_2024_01/181951112" TargetMode="External"/><Relationship Id="rId25" Type="http://schemas.openxmlformats.org/officeDocument/2006/relationships/hyperlink" Target="https://podminky.urs.cz/item/CS_URS_2024_01/462511111" TargetMode="External"/><Relationship Id="rId33" Type="http://schemas.openxmlformats.org/officeDocument/2006/relationships/hyperlink" Target="https://podminky.urs.cz/item/CS_URS_2024_01/569831111" TargetMode="External"/><Relationship Id="rId38" Type="http://schemas.openxmlformats.org/officeDocument/2006/relationships/hyperlink" Target="https://podminky.urs.cz/item/CS_URS_2024_01/594511113" TargetMode="External"/><Relationship Id="rId46" Type="http://schemas.openxmlformats.org/officeDocument/2006/relationships/hyperlink" Target="https://podminky.urs.cz/item/CS_URS_2024_01/916131113" TargetMode="External"/><Relationship Id="rId59" Type="http://schemas.openxmlformats.org/officeDocument/2006/relationships/hyperlink" Target="https://podminky.urs.cz/item/CS_URS_2024_01/997221875" TargetMode="External"/><Relationship Id="rId67" Type="http://schemas.openxmlformats.org/officeDocument/2006/relationships/hyperlink" Target="https://podminky.urs.cz/item/CS_URS_2024_01/012203000" TargetMode="External"/><Relationship Id="rId20" Type="http://schemas.openxmlformats.org/officeDocument/2006/relationships/hyperlink" Target="https://podminky.urs.cz/item/CS_URS_2024_01/274354211" TargetMode="External"/><Relationship Id="rId41" Type="http://schemas.openxmlformats.org/officeDocument/2006/relationships/hyperlink" Target="https://podminky.urs.cz/item/CS_URS_2024_01/599632111.1" TargetMode="External"/><Relationship Id="rId54" Type="http://schemas.openxmlformats.org/officeDocument/2006/relationships/hyperlink" Target="https://podminky.urs.cz/item/CS_URS_2024_01/966006132" TargetMode="External"/><Relationship Id="rId62" Type="http://schemas.openxmlformats.org/officeDocument/2006/relationships/hyperlink" Target="https://podminky.urs.cz/item/CS_URS_2024_01/998225111" TargetMode="External"/><Relationship Id="rId70" Type="http://schemas.openxmlformats.org/officeDocument/2006/relationships/hyperlink" Target="https://podminky.urs.cz/item/CS_URS_2024_01/030001000" TargetMode="External"/><Relationship Id="rId75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113107522" TargetMode="External"/><Relationship Id="rId6" Type="http://schemas.openxmlformats.org/officeDocument/2006/relationships/hyperlink" Target="https://podminky.urs.cz/item/CS_URS_2024_01/153191121" TargetMode="External"/><Relationship Id="rId15" Type="http://schemas.openxmlformats.org/officeDocument/2006/relationships/hyperlink" Target="https://podminky.urs.cz/item/CS_URS_2024_01/181311103" TargetMode="External"/><Relationship Id="rId23" Type="http://schemas.openxmlformats.org/officeDocument/2006/relationships/hyperlink" Target="https://podminky.urs.cz/item/CS_URS_2024_01/451315114" TargetMode="External"/><Relationship Id="rId28" Type="http://schemas.openxmlformats.org/officeDocument/2006/relationships/hyperlink" Target="https://podminky.urs.cz/item/CS_URS_2024_01/564231111" TargetMode="External"/><Relationship Id="rId36" Type="http://schemas.openxmlformats.org/officeDocument/2006/relationships/hyperlink" Target="https://podminky.urs.cz/item/CS_URS_2024_01/577134121" TargetMode="External"/><Relationship Id="rId49" Type="http://schemas.openxmlformats.org/officeDocument/2006/relationships/hyperlink" Target="https://podminky.urs.cz/item/CS_URS_2024_01/919521210" TargetMode="External"/><Relationship Id="rId57" Type="http://schemas.openxmlformats.org/officeDocument/2006/relationships/hyperlink" Target="https://podminky.urs.cz/item/CS_URS_2024_01/997221862" TargetMode="External"/><Relationship Id="rId10" Type="http://schemas.openxmlformats.org/officeDocument/2006/relationships/hyperlink" Target="https://podminky.urs.cz/item/CS_URS_2024_01/171151111" TargetMode="External"/><Relationship Id="rId31" Type="http://schemas.openxmlformats.org/officeDocument/2006/relationships/hyperlink" Target="https://podminky.urs.cz/item/CS_URS_2024_01/565155111" TargetMode="External"/><Relationship Id="rId44" Type="http://schemas.openxmlformats.org/officeDocument/2006/relationships/hyperlink" Target="https://podminky.urs.cz/item/CS_URS_2024_01/911121211" TargetMode="External"/><Relationship Id="rId52" Type="http://schemas.openxmlformats.org/officeDocument/2006/relationships/hyperlink" Target="https://podminky.urs.cz/item/CS_URS_2024_01/919735112" TargetMode="External"/><Relationship Id="rId60" Type="http://schemas.openxmlformats.org/officeDocument/2006/relationships/hyperlink" Target="https://podminky.urs.cz/item/CS_URS_2024_01/997321511" TargetMode="External"/><Relationship Id="rId65" Type="http://schemas.openxmlformats.org/officeDocument/2006/relationships/hyperlink" Target="https://podminky.urs.cz/item/CS_URS_2024_01/012103000" TargetMode="External"/><Relationship Id="rId73" Type="http://schemas.openxmlformats.org/officeDocument/2006/relationships/hyperlink" Target="https://podminky.urs.cz/item/CS_URS_2024_01/043194000" TargetMode="External"/><Relationship Id="rId4" Type="http://schemas.openxmlformats.org/officeDocument/2006/relationships/hyperlink" Target="https://podminky.urs.cz/item/CS_URS_2024_01/122251104" TargetMode="External"/><Relationship Id="rId9" Type="http://schemas.openxmlformats.org/officeDocument/2006/relationships/hyperlink" Target="https://podminky.urs.cz/item/CS_URS_2024_01/162651112" TargetMode="External"/><Relationship Id="rId13" Type="http://schemas.openxmlformats.org/officeDocument/2006/relationships/hyperlink" Target="https://podminky.urs.cz/item/CS_URS_2024_01/181101131" TargetMode="External"/><Relationship Id="rId18" Type="http://schemas.openxmlformats.org/officeDocument/2006/relationships/hyperlink" Target="https://podminky.urs.cz/item/CS_URS_2024_01/274311126" TargetMode="External"/><Relationship Id="rId39" Type="http://schemas.openxmlformats.org/officeDocument/2006/relationships/hyperlink" Target="https://podminky.urs.cz/item/CS_URS_2024_01/599141111" TargetMode="External"/><Relationship Id="rId34" Type="http://schemas.openxmlformats.org/officeDocument/2006/relationships/hyperlink" Target="https://podminky.urs.cz/item/CS_URS_2024_01/573111111" TargetMode="External"/><Relationship Id="rId50" Type="http://schemas.openxmlformats.org/officeDocument/2006/relationships/hyperlink" Target="https://podminky.urs.cz/item/CS_URS_2024_01/919535558" TargetMode="External"/><Relationship Id="rId55" Type="http://schemas.openxmlformats.org/officeDocument/2006/relationships/hyperlink" Target="https://podminky.urs.cz/item/CS_URS_2024_01/966008113" TargetMode="External"/><Relationship Id="rId7" Type="http://schemas.openxmlformats.org/officeDocument/2006/relationships/hyperlink" Target="https://podminky.urs.cz/item/CS_URS_2024_01/153191131" TargetMode="External"/><Relationship Id="rId71" Type="http://schemas.openxmlformats.org/officeDocument/2006/relationships/hyperlink" Target="https://podminky.urs.cz/item/CS_URS_2024_01/034303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2"/>
      <c r="AQ5" s="22"/>
      <c r="AR5" s="20"/>
      <c r="BE5" s="30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2"/>
      <c r="AQ6" s="22"/>
      <c r="AR6" s="20"/>
      <c r="BE6" s="30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1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1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0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0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1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01"/>
      <c r="BS13" s="17" t="s">
        <v>6</v>
      </c>
    </row>
    <row r="14" spans="1:74" ht="12.75">
      <c r="B14" s="21"/>
      <c r="C14" s="22"/>
      <c r="D14" s="22"/>
      <c r="E14" s="306" t="s">
        <v>31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0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1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01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1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0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1"/>
    </row>
    <row r="23" spans="1:71" s="1" customFormat="1" ht="47.25" customHeight="1">
      <c r="B23" s="21"/>
      <c r="C23" s="22"/>
      <c r="D23" s="22"/>
      <c r="E23" s="308" t="s">
        <v>36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2"/>
      <c r="AP23" s="22"/>
      <c r="AQ23" s="22"/>
      <c r="AR23" s="20"/>
      <c r="BE23" s="30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1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9">
        <f>ROUND(AG54,2)</f>
        <v>0</v>
      </c>
      <c r="AL26" s="310"/>
      <c r="AM26" s="310"/>
      <c r="AN26" s="310"/>
      <c r="AO26" s="310"/>
      <c r="AP26" s="36"/>
      <c r="AQ26" s="36"/>
      <c r="AR26" s="39"/>
      <c r="BE26" s="30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1" t="s">
        <v>38</v>
      </c>
      <c r="M28" s="311"/>
      <c r="N28" s="311"/>
      <c r="O28" s="311"/>
      <c r="P28" s="311"/>
      <c r="Q28" s="36"/>
      <c r="R28" s="36"/>
      <c r="S28" s="36"/>
      <c r="T28" s="36"/>
      <c r="U28" s="36"/>
      <c r="V28" s="36"/>
      <c r="W28" s="311" t="s">
        <v>39</v>
      </c>
      <c r="X28" s="311"/>
      <c r="Y28" s="311"/>
      <c r="Z28" s="311"/>
      <c r="AA28" s="311"/>
      <c r="AB28" s="311"/>
      <c r="AC28" s="311"/>
      <c r="AD28" s="311"/>
      <c r="AE28" s="311"/>
      <c r="AF28" s="36"/>
      <c r="AG28" s="36"/>
      <c r="AH28" s="36"/>
      <c r="AI28" s="36"/>
      <c r="AJ28" s="36"/>
      <c r="AK28" s="311" t="s">
        <v>40</v>
      </c>
      <c r="AL28" s="311"/>
      <c r="AM28" s="311"/>
      <c r="AN28" s="311"/>
      <c r="AO28" s="311"/>
      <c r="AP28" s="36"/>
      <c r="AQ28" s="36"/>
      <c r="AR28" s="39"/>
      <c r="BE28" s="301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14">
        <v>0.21</v>
      </c>
      <c r="M29" s="313"/>
      <c r="N29" s="313"/>
      <c r="O29" s="313"/>
      <c r="P29" s="313"/>
      <c r="Q29" s="41"/>
      <c r="R29" s="41"/>
      <c r="S29" s="41"/>
      <c r="T29" s="41"/>
      <c r="U29" s="41"/>
      <c r="V29" s="41"/>
      <c r="W29" s="312">
        <f>ROUND(AZ54,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1"/>
      <c r="AG29" s="41"/>
      <c r="AH29" s="41"/>
      <c r="AI29" s="41"/>
      <c r="AJ29" s="41"/>
      <c r="AK29" s="312">
        <f>ROUND(AV54, 2)</f>
        <v>0</v>
      </c>
      <c r="AL29" s="313"/>
      <c r="AM29" s="313"/>
      <c r="AN29" s="313"/>
      <c r="AO29" s="313"/>
      <c r="AP29" s="41"/>
      <c r="AQ29" s="41"/>
      <c r="AR29" s="42"/>
      <c r="BE29" s="302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14">
        <v>0.12</v>
      </c>
      <c r="M30" s="313"/>
      <c r="N30" s="313"/>
      <c r="O30" s="313"/>
      <c r="P30" s="313"/>
      <c r="Q30" s="41"/>
      <c r="R30" s="41"/>
      <c r="S30" s="41"/>
      <c r="T30" s="41"/>
      <c r="U30" s="41"/>
      <c r="V30" s="41"/>
      <c r="W30" s="312">
        <f>ROUND(BA54,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1"/>
      <c r="AG30" s="41"/>
      <c r="AH30" s="41"/>
      <c r="AI30" s="41"/>
      <c r="AJ30" s="41"/>
      <c r="AK30" s="312">
        <f>ROUND(AW54, 2)</f>
        <v>0</v>
      </c>
      <c r="AL30" s="313"/>
      <c r="AM30" s="313"/>
      <c r="AN30" s="313"/>
      <c r="AO30" s="313"/>
      <c r="AP30" s="41"/>
      <c r="AQ30" s="41"/>
      <c r="AR30" s="42"/>
      <c r="BE30" s="302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14">
        <v>0.21</v>
      </c>
      <c r="M31" s="313"/>
      <c r="N31" s="313"/>
      <c r="O31" s="313"/>
      <c r="P31" s="313"/>
      <c r="Q31" s="41"/>
      <c r="R31" s="41"/>
      <c r="S31" s="41"/>
      <c r="T31" s="41"/>
      <c r="U31" s="41"/>
      <c r="V31" s="41"/>
      <c r="W31" s="312">
        <f>ROUND(BB54,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1"/>
      <c r="AG31" s="41"/>
      <c r="AH31" s="41"/>
      <c r="AI31" s="41"/>
      <c r="AJ31" s="41"/>
      <c r="AK31" s="312">
        <v>0</v>
      </c>
      <c r="AL31" s="313"/>
      <c r="AM31" s="313"/>
      <c r="AN31" s="313"/>
      <c r="AO31" s="313"/>
      <c r="AP31" s="41"/>
      <c r="AQ31" s="41"/>
      <c r="AR31" s="42"/>
      <c r="BE31" s="302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14">
        <v>0.12</v>
      </c>
      <c r="M32" s="313"/>
      <c r="N32" s="313"/>
      <c r="O32" s="313"/>
      <c r="P32" s="313"/>
      <c r="Q32" s="41"/>
      <c r="R32" s="41"/>
      <c r="S32" s="41"/>
      <c r="T32" s="41"/>
      <c r="U32" s="41"/>
      <c r="V32" s="41"/>
      <c r="W32" s="312">
        <f>ROUND(BC54,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1"/>
      <c r="AG32" s="41"/>
      <c r="AH32" s="41"/>
      <c r="AI32" s="41"/>
      <c r="AJ32" s="41"/>
      <c r="AK32" s="312">
        <v>0</v>
      </c>
      <c r="AL32" s="313"/>
      <c r="AM32" s="313"/>
      <c r="AN32" s="313"/>
      <c r="AO32" s="313"/>
      <c r="AP32" s="41"/>
      <c r="AQ32" s="41"/>
      <c r="AR32" s="42"/>
      <c r="BE32" s="302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14">
        <v>0</v>
      </c>
      <c r="M33" s="313"/>
      <c r="N33" s="313"/>
      <c r="O33" s="313"/>
      <c r="P33" s="313"/>
      <c r="Q33" s="41"/>
      <c r="R33" s="41"/>
      <c r="S33" s="41"/>
      <c r="T33" s="41"/>
      <c r="U33" s="41"/>
      <c r="V33" s="41"/>
      <c r="W33" s="312">
        <f>ROUND(BD54,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1"/>
      <c r="AG33" s="41"/>
      <c r="AH33" s="41"/>
      <c r="AI33" s="41"/>
      <c r="AJ33" s="41"/>
      <c r="AK33" s="312">
        <v>0</v>
      </c>
      <c r="AL33" s="313"/>
      <c r="AM33" s="313"/>
      <c r="AN33" s="313"/>
      <c r="AO33" s="31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15" t="s">
        <v>49</v>
      </c>
      <c r="Y35" s="316"/>
      <c r="Z35" s="316"/>
      <c r="AA35" s="316"/>
      <c r="AB35" s="316"/>
      <c r="AC35" s="45"/>
      <c r="AD35" s="45"/>
      <c r="AE35" s="45"/>
      <c r="AF35" s="45"/>
      <c r="AG35" s="45"/>
      <c r="AH35" s="45"/>
      <c r="AI35" s="45"/>
      <c r="AJ35" s="45"/>
      <c r="AK35" s="317">
        <f>SUM(AK26:AK33)</f>
        <v>0</v>
      </c>
      <c r="AL35" s="316"/>
      <c r="AM35" s="316"/>
      <c r="AN35" s="316"/>
      <c r="AO35" s="31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20220901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9" t="str">
        <f>K6</f>
        <v>Rekonstrukce propustku v k.ú. Lupenice</v>
      </c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0"/>
      <c r="AO45" s="320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1" t="str">
        <f>IF(AN8= "","",AN8)</f>
        <v>7. 9. 2022</v>
      </c>
      <c r="AN47" s="321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0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SPÚ Hrade |Králové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22" t="str">
        <f>IF(E17="","",E17)</f>
        <v xml:space="preserve"> </v>
      </c>
      <c r="AN49" s="323"/>
      <c r="AO49" s="323"/>
      <c r="AP49" s="323"/>
      <c r="AQ49" s="36"/>
      <c r="AR49" s="39"/>
      <c r="AS49" s="324" t="s">
        <v>51</v>
      </c>
      <c r="AT49" s="325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0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2" t="str">
        <f>IF(E20="","",E20)</f>
        <v xml:space="preserve"> </v>
      </c>
      <c r="AN50" s="323"/>
      <c r="AO50" s="323"/>
      <c r="AP50" s="323"/>
      <c r="AQ50" s="36"/>
      <c r="AR50" s="39"/>
      <c r="AS50" s="326"/>
      <c r="AT50" s="327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0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8"/>
      <c r="AT51" s="329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0" s="2" customFormat="1" ht="29.25" customHeight="1">
      <c r="A52" s="34"/>
      <c r="B52" s="35"/>
      <c r="C52" s="330" t="s">
        <v>52</v>
      </c>
      <c r="D52" s="331"/>
      <c r="E52" s="331"/>
      <c r="F52" s="331"/>
      <c r="G52" s="331"/>
      <c r="H52" s="66"/>
      <c r="I52" s="332" t="s">
        <v>53</v>
      </c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3" t="s">
        <v>54</v>
      </c>
      <c r="AH52" s="331"/>
      <c r="AI52" s="331"/>
      <c r="AJ52" s="331"/>
      <c r="AK52" s="331"/>
      <c r="AL52" s="331"/>
      <c r="AM52" s="331"/>
      <c r="AN52" s="332" t="s">
        <v>55</v>
      </c>
      <c r="AO52" s="331"/>
      <c r="AP52" s="331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0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0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7">
        <f>ROUND(AG55,2)</f>
        <v>0</v>
      </c>
      <c r="AH54" s="337"/>
      <c r="AI54" s="337"/>
      <c r="AJ54" s="337"/>
      <c r="AK54" s="337"/>
      <c r="AL54" s="337"/>
      <c r="AM54" s="337"/>
      <c r="AN54" s="338">
        <f>SUM(AG54,AT54)</f>
        <v>0</v>
      </c>
      <c r="AO54" s="338"/>
      <c r="AP54" s="338"/>
      <c r="AQ54" s="78" t="s">
        <v>19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70</v>
      </c>
      <c r="BT54" s="84" t="s">
        <v>71</v>
      </c>
      <c r="BV54" s="84" t="s">
        <v>72</v>
      </c>
      <c r="BW54" s="84" t="s">
        <v>5</v>
      </c>
      <c r="BX54" s="84" t="s">
        <v>73</v>
      </c>
      <c r="CL54" s="84" t="s">
        <v>19</v>
      </c>
    </row>
    <row r="55" spans="1:90" s="7" customFormat="1" ht="24.75" customHeight="1">
      <c r="A55" s="85" t="s">
        <v>74</v>
      </c>
      <c r="B55" s="86"/>
      <c r="C55" s="87"/>
      <c r="D55" s="336" t="s">
        <v>14</v>
      </c>
      <c r="E55" s="336"/>
      <c r="F55" s="336"/>
      <c r="G55" s="336"/>
      <c r="H55" s="336"/>
      <c r="I55" s="88"/>
      <c r="J55" s="336" t="s">
        <v>17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4">
        <f>'20220901 - Rekonstrukce p...'!J28</f>
        <v>0</v>
      </c>
      <c r="AH55" s="335"/>
      <c r="AI55" s="335"/>
      <c r="AJ55" s="335"/>
      <c r="AK55" s="335"/>
      <c r="AL55" s="335"/>
      <c r="AM55" s="335"/>
      <c r="AN55" s="334">
        <f>SUM(AG55,AT55)</f>
        <v>0</v>
      </c>
      <c r="AO55" s="335"/>
      <c r="AP55" s="335"/>
      <c r="AQ55" s="89" t="s">
        <v>75</v>
      </c>
      <c r="AR55" s="90"/>
      <c r="AS55" s="91">
        <v>0</v>
      </c>
      <c r="AT55" s="92">
        <f>ROUND(SUM(AV55:AW55),2)</f>
        <v>0</v>
      </c>
      <c r="AU55" s="93">
        <f>'20220901 - Rekonstrukce p...'!P88</f>
        <v>0</v>
      </c>
      <c r="AV55" s="92">
        <f>'20220901 - Rekonstrukce p...'!J31</f>
        <v>0</v>
      </c>
      <c r="AW55" s="92">
        <f>'20220901 - Rekonstrukce p...'!J32</f>
        <v>0</v>
      </c>
      <c r="AX55" s="92">
        <f>'20220901 - Rekonstrukce p...'!J33</f>
        <v>0</v>
      </c>
      <c r="AY55" s="92">
        <f>'20220901 - Rekonstrukce p...'!J34</f>
        <v>0</v>
      </c>
      <c r="AZ55" s="92">
        <f>'20220901 - Rekonstrukce p...'!F31</f>
        <v>0</v>
      </c>
      <c r="BA55" s="92">
        <f>'20220901 - Rekonstrukce p...'!F32</f>
        <v>0</v>
      </c>
      <c r="BB55" s="92">
        <f>'20220901 - Rekonstrukce p...'!F33</f>
        <v>0</v>
      </c>
      <c r="BC55" s="92">
        <f>'20220901 - Rekonstrukce p...'!F34</f>
        <v>0</v>
      </c>
      <c r="BD55" s="94">
        <f>'20220901 - Rekonstrukce p...'!F35</f>
        <v>0</v>
      </c>
      <c r="BT55" s="95" t="s">
        <v>76</v>
      </c>
      <c r="BU55" s="95" t="s">
        <v>77</v>
      </c>
      <c r="BV55" s="95" t="s">
        <v>72</v>
      </c>
      <c r="BW55" s="95" t="s">
        <v>5</v>
      </c>
      <c r="BX55" s="95" t="s">
        <v>73</v>
      </c>
      <c r="CL55" s="95" t="s">
        <v>19</v>
      </c>
    </row>
    <row r="56" spans="1:90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0" s="2" customFormat="1" ht="6.95" customHeight="1">
      <c r="A57" s="34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algorithmName="SHA-512" hashValue="ecPVLbS2RSf7du3nQgv+N6Dj342MTE2oZkgujuj2PpYzO4jeNSoDXTsboYFCsWqte622FSwGudTI5K8byCrbwg==" saltValue="E+eLy1dHbtn/8cPKCjQTm4G17qzzdF5cl2l3CD5AVYzInHrhPsTGtv1jQIVQHD8lkN63JlCIWmndENPwWxFXA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0901 - Rekonstrukce 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5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20"/>
      <c r="AT3" s="17" t="s">
        <v>78</v>
      </c>
    </row>
    <row r="4" spans="1:46" s="1" customFormat="1" ht="24.95" customHeight="1">
      <c r="B4" s="20"/>
      <c r="D4" s="98" t="s">
        <v>79</v>
      </c>
      <c r="L4" s="20"/>
      <c r="M4" s="9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0" t="s">
        <v>16</v>
      </c>
      <c r="E6" s="34"/>
      <c r="F6" s="34"/>
      <c r="G6" s="34"/>
      <c r="H6" s="34"/>
      <c r="I6" s="34"/>
      <c r="J6" s="34"/>
      <c r="K6" s="34"/>
      <c r="L6" s="10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340" t="s">
        <v>17</v>
      </c>
      <c r="F7" s="341"/>
      <c r="G7" s="341"/>
      <c r="H7" s="341"/>
      <c r="I7" s="34"/>
      <c r="J7" s="34"/>
      <c r="K7" s="34"/>
      <c r="L7" s="10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10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0" t="s">
        <v>18</v>
      </c>
      <c r="E9" s="34"/>
      <c r="F9" s="102" t="s">
        <v>19</v>
      </c>
      <c r="G9" s="34"/>
      <c r="H9" s="34"/>
      <c r="I9" s="100" t="s">
        <v>20</v>
      </c>
      <c r="J9" s="102" t="s">
        <v>19</v>
      </c>
      <c r="K9" s="34"/>
      <c r="L9" s="10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0" t="s">
        <v>21</v>
      </c>
      <c r="E10" s="34"/>
      <c r="F10" s="102" t="s">
        <v>22</v>
      </c>
      <c r="G10" s="34"/>
      <c r="H10" s="34"/>
      <c r="I10" s="100" t="s">
        <v>23</v>
      </c>
      <c r="J10" s="103" t="str">
        <f>'Rekapitulace stavby'!AN8</f>
        <v>7. 9. 2022</v>
      </c>
      <c r="K10" s="34"/>
      <c r="L10" s="10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10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0" t="s">
        <v>25</v>
      </c>
      <c r="E12" s="34"/>
      <c r="F12" s="34"/>
      <c r="G12" s="34"/>
      <c r="H12" s="34"/>
      <c r="I12" s="100" t="s">
        <v>26</v>
      </c>
      <c r="J12" s="102" t="s">
        <v>27</v>
      </c>
      <c r="K12" s="34"/>
      <c r="L12" s="10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2" t="s">
        <v>28</v>
      </c>
      <c r="F13" s="34"/>
      <c r="G13" s="34"/>
      <c r="H13" s="34"/>
      <c r="I13" s="100" t="s">
        <v>29</v>
      </c>
      <c r="J13" s="102" t="s">
        <v>19</v>
      </c>
      <c r="K13" s="34"/>
      <c r="L13" s="10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10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0" t="s">
        <v>30</v>
      </c>
      <c r="E15" s="34"/>
      <c r="F15" s="34"/>
      <c r="G15" s="34"/>
      <c r="H15" s="34"/>
      <c r="I15" s="100" t="s">
        <v>26</v>
      </c>
      <c r="J15" s="30" t="str">
        <f>'Rekapitulace stavby'!AN13</f>
        <v>Vyplň údaj</v>
      </c>
      <c r="K15" s="34"/>
      <c r="L15" s="10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342" t="str">
        <f>'Rekapitulace stavby'!E14</f>
        <v>Vyplň údaj</v>
      </c>
      <c r="F16" s="343"/>
      <c r="G16" s="343"/>
      <c r="H16" s="343"/>
      <c r="I16" s="100" t="s">
        <v>29</v>
      </c>
      <c r="J16" s="30" t="str">
        <f>'Rekapitulace stavby'!AN14</f>
        <v>Vyplň údaj</v>
      </c>
      <c r="K16" s="34"/>
      <c r="L16" s="10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10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0" t="s">
        <v>32</v>
      </c>
      <c r="E18" s="34"/>
      <c r="F18" s="34"/>
      <c r="G18" s="34"/>
      <c r="H18" s="34"/>
      <c r="I18" s="100" t="s">
        <v>26</v>
      </c>
      <c r="J18" s="102" t="str">
        <f>IF('Rekapitulace stavby'!AN16="","",'Rekapitulace stavby'!AN16)</f>
        <v/>
      </c>
      <c r="K18" s="34"/>
      <c r="L18" s="10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2" t="str">
        <f>IF('Rekapitulace stavby'!E17="","",'Rekapitulace stavby'!E17)</f>
        <v xml:space="preserve"> </v>
      </c>
      <c r="F19" s="34"/>
      <c r="G19" s="34"/>
      <c r="H19" s="34"/>
      <c r="I19" s="100" t="s">
        <v>29</v>
      </c>
      <c r="J19" s="102" t="str">
        <f>IF('Rekapitulace stavby'!AN17="","",'Rekapitulace stavby'!AN17)</f>
        <v/>
      </c>
      <c r="K19" s="34"/>
      <c r="L19" s="10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10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0" t="s">
        <v>34</v>
      </c>
      <c r="E21" s="34"/>
      <c r="F21" s="34"/>
      <c r="G21" s="34"/>
      <c r="H21" s="34"/>
      <c r="I21" s="100" t="s">
        <v>26</v>
      </c>
      <c r="J21" s="102" t="str">
        <f>IF('Rekapitulace stavby'!AN19="","",'Rekapitulace stavby'!AN19)</f>
        <v/>
      </c>
      <c r="K21" s="34"/>
      <c r="L21" s="10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2" t="str">
        <f>IF('Rekapitulace stavby'!E20="","",'Rekapitulace stavby'!E20)</f>
        <v xml:space="preserve"> </v>
      </c>
      <c r="F22" s="34"/>
      <c r="G22" s="34"/>
      <c r="H22" s="34"/>
      <c r="I22" s="100" t="s">
        <v>29</v>
      </c>
      <c r="J22" s="102" t="str">
        <f>IF('Rekapitulace stavby'!AN20="","",'Rekapitulace stavby'!AN20)</f>
        <v/>
      </c>
      <c r="K22" s="34"/>
      <c r="L22" s="10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10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0" t="s">
        <v>35</v>
      </c>
      <c r="E24" s="34"/>
      <c r="F24" s="34"/>
      <c r="G24" s="34"/>
      <c r="H24" s="34"/>
      <c r="I24" s="34"/>
      <c r="J24" s="34"/>
      <c r="K24" s="34"/>
      <c r="L24" s="10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47.25" customHeight="1">
      <c r="A25" s="104"/>
      <c r="B25" s="105"/>
      <c r="C25" s="104"/>
      <c r="D25" s="104"/>
      <c r="E25" s="344" t="s">
        <v>36</v>
      </c>
      <c r="F25" s="344"/>
      <c r="G25" s="344"/>
      <c r="H25" s="344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10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07"/>
      <c r="E27" s="107"/>
      <c r="F27" s="107"/>
      <c r="G27" s="107"/>
      <c r="H27" s="107"/>
      <c r="I27" s="107"/>
      <c r="J27" s="107"/>
      <c r="K27" s="107"/>
      <c r="L27" s="10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08" t="s">
        <v>37</v>
      </c>
      <c r="E28" s="34"/>
      <c r="F28" s="34"/>
      <c r="G28" s="34"/>
      <c r="H28" s="34"/>
      <c r="I28" s="34"/>
      <c r="J28" s="109">
        <f>ROUND(J88, 2)</f>
        <v>0</v>
      </c>
      <c r="K28" s="34"/>
      <c r="L28" s="10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07"/>
      <c r="E29" s="107"/>
      <c r="F29" s="107"/>
      <c r="G29" s="107"/>
      <c r="H29" s="107"/>
      <c r="I29" s="107"/>
      <c r="J29" s="107"/>
      <c r="K29" s="107"/>
      <c r="L29" s="10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0" t="s">
        <v>39</v>
      </c>
      <c r="G30" s="34"/>
      <c r="H30" s="34"/>
      <c r="I30" s="110" t="s">
        <v>38</v>
      </c>
      <c r="J30" s="110" t="s">
        <v>40</v>
      </c>
      <c r="K30" s="34"/>
      <c r="L30" s="10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1" t="s">
        <v>41</v>
      </c>
      <c r="E31" s="100" t="s">
        <v>42</v>
      </c>
      <c r="F31" s="112">
        <f>ROUND((SUM(BE88:BE301)),  2)</f>
        <v>0</v>
      </c>
      <c r="G31" s="34"/>
      <c r="H31" s="34"/>
      <c r="I31" s="113">
        <v>0.21</v>
      </c>
      <c r="J31" s="112">
        <f>ROUND(((SUM(BE88:BE301))*I31),  2)</f>
        <v>0</v>
      </c>
      <c r="K31" s="34"/>
      <c r="L31" s="10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0" t="s">
        <v>43</v>
      </c>
      <c r="F32" s="112">
        <f>ROUND((SUM(BF88:BF301)),  2)</f>
        <v>0</v>
      </c>
      <c r="G32" s="34"/>
      <c r="H32" s="34"/>
      <c r="I32" s="113">
        <v>0.12</v>
      </c>
      <c r="J32" s="112">
        <f>ROUND(((SUM(BF88:BF301))*I32),  2)</f>
        <v>0</v>
      </c>
      <c r="K32" s="34"/>
      <c r="L32" s="10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0" t="s">
        <v>44</v>
      </c>
      <c r="F33" s="112">
        <f>ROUND((SUM(BG88:BG301)),  2)</f>
        <v>0</v>
      </c>
      <c r="G33" s="34"/>
      <c r="H33" s="34"/>
      <c r="I33" s="113">
        <v>0.21</v>
      </c>
      <c r="J33" s="112">
        <f>0</f>
        <v>0</v>
      </c>
      <c r="K33" s="34"/>
      <c r="L33" s="10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0" t="s">
        <v>45</v>
      </c>
      <c r="F34" s="112">
        <f>ROUND((SUM(BH88:BH301)),  2)</f>
        <v>0</v>
      </c>
      <c r="G34" s="34"/>
      <c r="H34" s="34"/>
      <c r="I34" s="113">
        <v>0.12</v>
      </c>
      <c r="J34" s="112">
        <f>0</f>
        <v>0</v>
      </c>
      <c r="K34" s="34"/>
      <c r="L34" s="10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0" t="s">
        <v>46</v>
      </c>
      <c r="F35" s="112">
        <f>ROUND((SUM(BI88:BI301)),  2)</f>
        <v>0</v>
      </c>
      <c r="G35" s="34"/>
      <c r="H35" s="34"/>
      <c r="I35" s="113">
        <v>0</v>
      </c>
      <c r="J35" s="112">
        <f>0</f>
        <v>0</v>
      </c>
      <c r="K35" s="34"/>
      <c r="L35" s="10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10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14"/>
      <c r="D37" s="115" t="s">
        <v>47</v>
      </c>
      <c r="E37" s="116"/>
      <c r="F37" s="116"/>
      <c r="G37" s="117" t="s">
        <v>48</v>
      </c>
      <c r="H37" s="118" t="s">
        <v>49</v>
      </c>
      <c r="I37" s="116"/>
      <c r="J37" s="119">
        <f>SUM(J28:J35)</f>
        <v>0</v>
      </c>
      <c r="K37" s="120"/>
      <c r="L37" s="10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121"/>
      <c r="C38" s="122"/>
      <c r="D38" s="122"/>
      <c r="E38" s="122"/>
      <c r="F38" s="122"/>
      <c r="G38" s="122"/>
      <c r="H38" s="122"/>
      <c r="I38" s="122"/>
      <c r="J38" s="122"/>
      <c r="K38" s="122"/>
      <c r="L38" s="10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42" spans="1:31" s="2" customFormat="1" ht="6.95" customHeight="1">
      <c r="A42" s="34"/>
      <c r="B42" s="123"/>
      <c r="C42" s="124"/>
      <c r="D42" s="124"/>
      <c r="E42" s="124"/>
      <c r="F42" s="124"/>
      <c r="G42" s="124"/>
      <c r="H42" s="124"/>
      <c r="I42" s="124"/>
      <c r="J42" s="124"/>
      <c r="K42" s="124"/>
      <c r="L42" s="10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4.95" customHeight="1">
      <c r="A43" s="34"/>
      <c r="B43" s="35"/>
      <c r="C43" s="23" t="s">
        <v>80</v>
      </c>
      <c r="D43" s="36"/>
      <c r="E43" s="36"/>
      <c r="F43" s="36"/>
      <c r="G43" s="36"/>
      <c r="H43" s="36"/>
      <c r="I43" s="36"/>
      <c r="J43" s="36"/>
      <c r="K43" s="36"/>
      <c r="L43" s="10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0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2" customHeight="1">
      <c r="A45" s="34"/>
      <c r="B45" s="35"/>
      <c r="C45" s="29" t="s">
        <v>16</v>
      </c>
      <c r="D45" s="36"/>
      <c r="E45" s="36"/>
      <c r="F45" s="36"/>
      <c r="G45" s="36"/>
      <c r="H45" s="36"/>
      <c r="I45" s="36"/>
      <c r="J45" s="36"/>
      <c r="K45" s="36"/>
      <c r="L45" s="10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6.5" customHeight="1">
      <c r="A46" s="34"/>
      <c r="B46" s="35"/>
      <c r="C46" s="36"/>
      <c r="D46" s="36"/>
      <c r="E46" s="319" t="str">
        <f>E7</f>
        <v>Rekonstrukce propustku v k.ú. Lupenice</v>
      </c>
      <c r="F46" s="345"/>
      <c r="G46" s="345"/>
      <c r="H46" s="345"/>
      <c r="I46" s="36"/>
      <c r="J46" s="36"/>
      <c r="K46" s="36"/>
      <c r="L46" s="10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6.95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0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2" customHeight="1">
      <c r="A48" s="34"/>
      <c r="B48" s="35"/>
      <c r="C48" s="29" t="s">
        <v>21</v>
      </c>
      <c r="D48" s="36"/>
      <c r="E48" s="36"/>
      <c r="F48" s="27" t="str">
        <f>F10</f>
        <v xml:space="preserve"> </v>
      </c>
      <c r="G48" s="36"/>
      <c r="H48" s="36"/>
      <c r="I48" s="29" t="s">
        <v>23</v>
      </c>
      <c r="J48" s="59" t="str">
        <f>IF(J10="","",J10)</f>
        <v>7. 9. 2022</v>
      </c>
      <c r="K48" s="36"/>
      <c r="L48" s="10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6.95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0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2" customHeight="1">
      <c r="A50" s="34"/>
      <c r="B50" s="35"/>
      <c r="C50" s="29" t="s">
        <v>25</v>
      </c>
      <c r="D50" s="36"/>
      <c r="E50" s="36"/>
      <c r="F50" s="27" t="str">
        <f>E13</f>
        <v>SPÚ Hrade |Králové</v>
      </c>
      <c r="G50" s="36"/>
      <c r="H50" s="36"/>
      <c r="I50" s="29" t="s">
        <v>32</v>
      </c>
      <c r="J50" s="32" t="str">
        <f>E19</f>
        <v xml:space="preserve"> </v>
      </c>
      <c r="K50" s="36"/>
      <c r="L50" s="10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15.2" customHeight="1">
      <c r="A51" s="34"/>
      <c r="B51" s="35"/>
      <c r="C51" s="29" t="s">
        <v>30</v>
      </c>
      <c r="D51" s="36"/>
      <c r="E51" s="36"/>
      <c r="F51" s="27" t="str">
        <f>IF(E16="","",E16)</f>
        <v>Vyplň údaj</v>
      </c>
      <c r="G51" s="36"/>
      <c r="H51" s="36"/>
      <c r="I51" s="29" t="s">
        <v>34</v>
      </c>
      <c r="J51" s="32" t="str">
        <f>E22</f>
        <v xml:space="preserve"> </v>
      </c>
      <c r="K51" s="36"/>
      <c r="L51" s="10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0.35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0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29.25" customHeight="1">
      <c r="A53" s="34"/>
      <c r="B53" s="35"/>
      <c r="C53" s="125" t="s">
        <v>81</v>
      </c>
      <c r="D53" s="126"/>
      <c r="E53" s="126"/>
      <c r="F53" s="126"/>
      <c r="G53" s="126"/>
      <c r="H53" s="126"/>
      <c r="I53" s="126"/>
      <c r="J53" s="127" t="s">
        <v>82</v>
      </c>
      <c r="K53" s="126"/>
      <c r="L53" s="10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0.35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0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2.9" customHeight="1">
      <c r="A55" s="34"/>
      <c r="B55" s="35"/>
      <c r="C55" s="128" t="s">
        <v>69</v>
      </c>
      <c r="D55" s="36"/>
      <c r="E55" s="36"/>
      <c r="F55" s="36"/>
      <c r="G55" s="36"/>
      <c r="H55" s="36"/>
      <c r="I55" s="36"/>
      <c r="J55" s="77">
        <f>J88</f>
        <v>0</v>
      </c>
      <c r="K55" s="36"/>
      <c r="L55" s="10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7" t="s">
        <v>83</v>
      </c>
    </row>
    <row r="56" spans="1:47" s="9" customFormat="1" ht="24.95" customHeight="1">
      <c r="B56" s="129"/>
      <c r="C56" s="130"/>
      <c r="D56" s="131" t="s">
        <v>84</v>
      </c>
      <c r="E56" s="132"/>
      <c r="F56" s="132"/>
      <c r="G56" s="132"/>
      <c r="H56" s="132"/>
      <c r="I56" s="132"/>
      <c r="J56" s="133">
        <f>J89</f>
        <v>0</v>
      </c>
      <c r="K56" s="130"/>
      <c r="L56" s="134"/>
    </row>
    <row r="57" spans="1:47" s="10" customFormat="1" ht="19.899999999999999" customHeight="1">
      <c r="B57" s="135"/>
      <c r="C57" s="136"/>
      <c r="D57" s="137" t="s">
        <v>85</v>
      </c>
      <c r="E57" s="138"/>
      <c r="F57" s="138"/>
      <c r="G57" s="138"/>
      <c r="H57" s="138"/>
      <c r="I57" s="138"/>
      <c r="J57" s="139">
        <f>J90</f>
        <v>0</v>
      </c>
      <c r="K57" s="136"/>
      <c r="L57" s="140"/>
    </row>
    <row r="58" spans="1:47" s="10" customFormat="1" ht="19.899999999999999" customHeight="1">
      <c r="B58" s="135"/>
      <c r="C58" s="136"/>
      <c r="D58" s="137" t="s">
        <v>86</v>
      </c>
      <c r="E58" s="138"/>
      <c r="F58" s="138"/>
      <c r="G58" s="138"/>
      <c r="H58" s="138"/>
      <c r="I58" s="138"/>
      <c r="J58" s="139">
        <f>J144</f>
        <v>0</v>
      </c>
      <c r="K58" s="136"/>
      <c r="L58" s="140"/>
    </row>
    <row r="59" spans="1:47" s="10" customFormat="1" ht="19.899999999999999" customHeight="1">
      <c r="B59" s="135"/>
      <c r="C59" s="136"/>
      <c r="D59" s="137" t="s">
        <v>87</v>
      </c>
      <c r="E59" s="138"/>
      <c r="F59" s="138"/>
      <c r="G59" s="138"/>
      <c r="H59" s="138"/>
      <c r="I59" s="138"/>
      <c r="J59" s="139">
        <f>J151</f>
        <v>0</v>
      </c>
      <c r="K59" s="136"/>
      <c r="L59" s="140"/>
    </row>
    <row r="60" spans="1:47" s="10" customFormat="1" ht="19.899999999999999" customHeight="1">
      <c r="B60" s="135"/>
      <c r="C60" s="136"/>
      <c r="D60" s="137" t="s">
        <v>88</v>
      </c>
      <c r="E60" s="138"/>
      <c r="F60" s="138"/>
      <c r="G60" s="138"/>
      <c r="H60" s="138"/>
      <c r="I60" s="138"/>
      <c r="J60" s="139">
        <f>J171</f>
        <v>0</v>
      </c>
      <c r="K60" s="136"/>
      <c r="L60" s="140"/>
    </row>
    <row r="61" spans="1:47" s="10" customFormat="1" ht="19.899999999999999" customHeight="1">
      <c r="B61" s="135"/>
      <c r="C61" s="136"/>
      <c r="D61" s="137" t="s">
        <v>89</v>
      </c>
      <c r="E61" s="138"/>
      <c r="F61" s="138"/>
      <c r="G61" s="138"/>
      <c r="H61" s="138"/>
      <c r="I61" s="138"/>
      <c r="J61" s="139">
        <f>J206</f>
        <v>0</v>
      </c>
      <c r="K61" s="136"/>
      <c r="L61" s="140"/>
    </row>
    <row r="62" spans="1:47" s="10" customFormat="1" ht="19.899999999999999" customHeight="1">
      <c r="B62" s="135"/>
      <c r="C62" s="136"/>
      <c r="D62" s="137" t="s">
        <v>90</v>
      </c>
      <c r="E62" s="138"/>
      <c r="F62" s="138"/>
      <c r="G62" s="138"/>
      <c r="H62" s="138"/>
      <c r="I62" s="138"/>
      <c r="J62" s="139">
        <f>J210</f>
        <v>0</v>
      </c>
      <c r="K62" s="136"/>
      <c r="L62" s="140"/>
    </row>
    <row r="63" spans="1:47" s="10" customFormat="1" ht="19.899999999999999" customHeight="1">
      <c r="B63" s="135"/>
      <c r="C63" s="136"/>
      <c r="D63" s="137" t="s">
        <v>91</v>
      </c>
      <c r="E63" s="138"/>
      <c r="F63" s="138"/>
      <c r="G63" s="138"/>
      <c r="H63" s="138"/>
      <c r="I63" s="138"/>
      <c r="J63" s="139">
        <f>J211</f>
        <v>0</v>
      </c>
      <c r="K63" s="136"/>
      <c r="L63" s="140"/>
    </row>
    <row r="64" spans="1:47" s="10" customFormat="1" ht="19.899999999999999" customHeight="1">
      <c r="B64" s="135"/>
      <c r="C64" s="136"/>
      <c r="D64" s="137" t="s">
        <v>92</v>
      </c>
      <c r="E64" s="138"/>
      <c r="F64" s="138"/>
      <c r="G64" s="138"/>
      <c r="H64" s="138"/>
      <c r="I64" s="138"/>
      <c r="J64" s="139">
        <f>J252</f>
        <v>0</v>
      </c>
      <c r="K64" s="136"/>
      <c r="L64" s="140"/>
    </row>
    <row r="65" spans="1:31" s="10" customFormat="1" ht="19.899999999999999" customHeight="1">
      <c r="B65" s="135"/>
      <c r="C65" s="136"/>
      <c r="D65" s="137" t="s">
        <v>93</v>
      </c>
      <c r="E65" s="138"/>
      <c r="F65" s="138"/>
      <c r="G65" s="138"/>
      <c r="H65" s="138"/>
      <c r="I65" s="138"/>
      <c r="J65" s="139">
        <f>J268</f>
        <v>0</v>
      </c>
      <c r="K65" s="136"/>
      <c r="L65" s="140"/>
    </row>
    <row r="66" spans="1:31" s="9" customFormat="1" ht="24.95" customHeight="1">
      <c r="B66" s="129"/>
      <c r="C66" s="130"/>
      <c r="D66" s="131" t="s">
        <v>94</v>
      </c>
      <c r="E66" s="132"/>
      <c r="F66" s="132"/>
      <c r="G66" s="132"/>
      <c r="H66" s="132"/>
      <c r="I66" s="132"/>
      <c r="J66" s="133">
        <f>J271</f>
        <v>0</v>
      </c>
      <c r="K66" s="130"/>
      <c r="L66" s="134"/>
    </row>
    <row r="67" spans="1:31" s="10" customFormat="1" ht="19.899999999999999" customHeight="1">
      <c r="B67" s="135"/>
      <c r="C67" s="136"/>
      <c r="D67" s="137" t="s">
        <v>95</v>
      </c>
      <c r="E67" s="138"/>
      <c r="F67" s="138"/>
      <c r="G67" s="138"/>
      <c r="H67" s="138"/>
      <c r="I67" s="138"/>
      <c r="J67" s="139">
        <f>J272</f>
        <v>0</v>
      </c>
      <c r="K67" s="136"/>
      <c r="L67" s="140"/>
    </row>
    <row r="68" spans="1:31" s="10" customFormat="1" ht="19.899999999999999" customHeight="1">
      <c r="B68" s="135"/>
      <c r="C68" s="136"/>
      <c r="D68" s="137" t="s">
        <v>96</v>
      </c>
      <c r="E68" s="138"/>
      <c r="F68" s="138"/>
      <c r="G68" s="138"/>
      <c r="H68" s="138"/>
      <c r="I68" s="138"/>
      <c r="J68" s="139">
        <f>J288</f>
        <v>0</v>
      </c>
      <c r="K68" s="136"/>
      <c r="L68" s="140"/>
    </row>
    <row r="69" spans="1:31" s="10" customFormat="1" ht="19.899999999999999" customHeight="1">
      <c r="B69" s="135"/>
      <c r="C69" s="136"/>
      <c r="D69" s="137" t="s">
        <v>97</v>
      </c>
      <c r="E69" s="138"/>
      <c r="F69" s="138"/>
      <c r="G69" s="138"/>
      <c r="H69" s="138"/>
      <c r="I69" s="138"/>
      <c r="J69" s="139">
        <f>J296</f>
        <v>0</v>
      </c>
      <c r="K69" s="136"/>
      <c r="L69" s="140"/>
    </row>
    <row r="70" spans="1:31" s="10" customFormat="1" ht="19.899999999999999" customHeight="1">
      <c r="B70" s="135"/>
      <c r="C70" s="136"/>
      <c r="D70" s="137" t="s">
        <v>98</v>
      </c>
      <c r="E70" s="138"/>
      <c r="F70" s="138"/>
      <c r="G70" s="138"/>
      <c r="H70" s="138"/>
      <c r="I70" s="138"/>
      <c r="J70" s="139">
        <f>J299</f>
        <v>0</v>
      </c>
      <c r="K70" s="136"/>
      <c r="L70" s="140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99</v>
      </c>
      <c r="D77" s="36"/>
      <c r="E77" s="36"/>
      <c r="F77" s="36"/>
      <c r="G77" s="36"/>
      <c r="H77" s="36"/>
      <c r="I77" s="36"/>
      <c r="J77" s="36"/>
      <c r="K77" s="36"/>
      <c r="L77" s="10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9" t="str">
        <f>E7</f>
        <v>Rekonstrukce propustku v k.ú. Lupenice</v>
      </c>
      <c r="F80" s="345"/>
      <c r="G80" s="345"/>
      <c r="H80" s="345"/>
      <c r="I80" s="36"/>
      <c r="J80" s="36"/>
      <c r="K80" s="36"/>
      <c r="L80" s="10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F10</f>
        <v xml:space="preserve"> </v>
      </c>
      <c r="G82" s="36"/>
      <c r="H82" s="36"/>
      <c r="I82" s="29" t="s">
        <v>23</v>
      </c>
      <c r="J82" s="59" t="str">
        <f>IF(J10="","",J10)</f>
        <v>7. 9. 2022</v>
      </c>
      <c r="K82" s="36"/>
      <c r="L82" s="10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6"/>
      <c r="E84" s="36"/>
      <c r="F84" s="27" t="str">
        <f>E13</f>
        <v>SPÚ Hrade |Králové</v>
      </c>
      <c r="G84" s="36"/>
      <c r="H84" s="36"/>
      <c r="I84" s="29" t="s">
        <v>32</v>
      </c>
      <c r="J84" s="32" t="str">
        <f>E19</f>
        <v xml:space="preserve"> </v>
      </c>
      <c r="K84" s="36"/>
      <c r="L84" s="10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30</v>
      </c>
      <c r="D85" s="36"/>
      <c r="E85" s="36"/>
      <c r="F85" s="27" t="str">
        <f>IF(E16="","",E16)</f>
        <v>Vyplň údaj</v>
      </c>
      <c r="G85" s="36"/>
      <c r="H85" s="36"/>
      <c r="I85" s="29" t="s">
        <v>34</v>
      </c>
      <c r="J85" s="32" t="str">
        <f>E22</f>
        <v xml:space="preserve"> </v>
      </c>
      <c r="K85" s="36"/>
      <c r="L85" s="10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41"/>
      <c r="B87" s="142"/>
      <c r="C87" s="143" t="s">
        <v>100</v>
      </c>
      <c r="D87" s="144" t="s">
        <v>56</v>
      </c>
      <c r="E87" s="144" t="s">
        <v>52</v>
      </c>
      <c r="F87" s="144" t="s">
        <v>53</v>
      </c>
      <c r="G87" s="144" t="s">
        <v>101</v>
      </c>
      <c r="H87" s="144" t="s">
        <v>102</v>
      </c>
      <c r="I87" s="144" t="s">
        <v>103</v>
      </c>
      <c r="J87" s="144" t="s">
        <v>82</v>
      </c>
      <c r="K87" s="145" t="s">
        <v>104</v>
      </c>
      <c r="L87" s="146"/>
      <c r="M87" s="68" t="s">
        <v>19</v>
      </c>
      <c r="N87" s="69" t="s">
        <v>41</v>
      </c>
      <c r="O87" s="69" t="s">
        <v>105</v>
      </c>
      <c r="P87" s="69" t="s">
        <v>106</v>
      </c>
      <c r="Q87" s="69" t="s">
        <v>107</v>
      </c>
      <c r="R87" s="69" t="s">
        <v>108</v>
      </c>
      <c r="S87" s="69" t="s">
        <v>109</v>
      </c>
      <c r="T87" s="70" t="s">
        <v>110</v>
      </c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pans="1:65" s="2" customFormat="1" ht="22.9" customHeight="1">
      <c r="A88" s="34"/>
      <c r="B88" s="35"/>
      <c r="C88" s="75" t="s">
        <v>111</v>
      </c>
      <c r="D88" s="36"/>
      <c r="E88" s="36"/>
      <c r="F88" s="36"/>
      <c r="G88" s="36"/>
      <c r="H88" s="36"/>
      <c r="I88" s="36"/>
      <c r="J88" s="147">
        <f>BK88</f>
        <v>0</v>
      </c>
      <c r="K88" s="36"/>
      <c r="L88" s="39"/>
      <c r="M88" s="71"/>
      <c r="N88" s="148"/>
      <c r="O88" s="72"/>
      <c r="P88" s="149">
        <f>P89+P271</f>
        <v>0</v>
      </c>
      <c r="Q88" s="72"/>
      <c r="R88" s="149">
        <f>R89+R271</f>
        <v>572.35657533999995</v>
      </c>
      <c r="S88" s="72"/>
      <c r="T88" s="150">
        <f>T89+T271</f>
        <v>119.4064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83</v>
      </c>
      <c r="BK88" s="151">
        <f>BK89+BK271</f>
        <v>0</v>
      </c>
    </row>
    <row r="89" spans="1:65" s="12" customFormat="1" ht="25.9" customHeight="1">
      <c r="B89" s="152"/>
      <c r="C89" s="153"/>
      <c r="D89" s="154" t="s">
        <v>70</v>
      </c>
      <c r="E89" s="155" t="s">
        <v>112</v>
      </c>
      <c r="F89" s="155" t="s">
        <v>113</v>
      </c>
      <c r="G89" s="153"/>
      <c r="H89" s="153"/>
      <c r="I89" s="156"/>
      <c r="J89" s="157">
        <f>BK89</f>
        <v>0</v>
      </c>
      <c r="K89" s="153"/>
      <c r="L89" s="158"/>
      <c r="M89" s="159"/>
      <c r="N89" s="160"/>
      <c r="O89" s="160"/>
      <c r="P89" s="161">
        <f>P90+P144+P151+P171+P206+P210+P211+P252+P268</f>
        <v>0</v>
      </c>
      <c r="Q89" s="160"/>
      <c r="R89" s="161">
        <f>R90+R144+R151+R171+R206+R210+R211+R252+R268</f>
        <v>572.35657533999995</v>
      </c>
      <c r="S89" s="160"/>
      <c r="T89" s="162">
        <f>T90+T144+T151+T171+T206+T210+T211+T252+T268</f>
        <v>119.4064</v>
      </c>
      <c r="AR89" s="163" t="s">
        <v>76</v>
      </c>
      <c r="AT89" s="164" t="s">
        <v>70</v>
      </c>
      <c r="AU89" s="164" t="s">
        <v>71</v>
      </c>
      <c r="AY89" s="163" t="s">
        <v>114</v>
      </c>
      <c r="BK89" s="165">
        <f>BK90+BK144+BK151+BK171+BK206+BK210+BK211+BK252+BK268</f>
        <v>0</v>
      </c>
    </row>
    <row r="90" spans="1:65" s="12" customFormat="1" ht="22.9" customHeight="1">
      <c r="B90" s="152"/>
      <c r="C90" s="153"/>
      <c r="D90" s="154" t="s">
        <v>70</v>
      </c>
      <c r="E90" s="166" t="s">
        <v>76</v>
      </c>
      <c r="F90" s="166" t="s">
        <v>115</v>
      </c>
      <c r="G90" s="153"/>
      <c r="H90" s="153"/>
      <c r="I90" s="156"/>
      <c r="J90" s="167">
        <f>BK90</f>
        <v>0</v>
      </c>
      <c r="K90" s="153"/>
      <c r="L90" s="158"/>
      <c r="M90" s="159"/>
      <c r="N90" s="160"/>
      <c r="O90" s="160"/>
      <c r="P90" s="161">
        <f>SUM(P91:P143)</f>
        <v>0</v>
      </c>
      <c r="Q90" s="160"/>
      <c r="R90" s="161">
        <f>SUM(R91:R143)</f>
        <v>109.2212904</v>
      </c>
      <c r="S90" s="160"/>
      <c r="T90" s="162">
        <f>SUM(T91:T143)</f>
        <v>61.673400000000001</v>
      </c>
      <c r="AR90" s="163" t="s">
        <v>76</v>
      </c>
      <c r="AT90" s="164" t="s">
        <v>70</v>
      </c>
      <c r="AU90" s="164" t="s">
        <v>76</v>
      </c>
      <c r="AY90" s="163" t="s">
        <v>114</v>
      </c>
      <c r="BK90" s="165">
        <f>SUM(BK91:BK143)</f>
        <v>0</v>
      </c>
    </row>
    <row r="91" spans="1:65" s="2" customFormat="1" ht="37.9" customHeight="1">
      <c r="A91" s="34"/>
      <c r="B91" s="35"/>
      <c r="C91" s="168" t="s">
        <v>76</v>
      </c>
      <c r="D91" s="168" t="s">
        <v>116</v>
      </c>
      <c r="E91" s="169" t="s">
        <v>117</v>
      </c>
      <c r="F91" s="170" t="s">
        <v>118</v>
      </c>
      <c r="G91" s="171" t="s">
        <v>119</v>
      </c>
      <c r="H91" s="172">
        <v>113.4</v>
      </c>
      <c r="I91" s="173"/>
      <c r="J91" s="174">
        <f>ROUND(I91*H91,2)</f>
        <v>0</v>
      </c>
      <c r="K91" s="170" t="s">
        <v>120</v>
      </c>
      <c r="L91" s="39"/>
      <c r="M91" s="175" t="s">
        <v>19</v>
      </c>
      <c r="N91" s="176" t="s">
        <v>42</v>
      </c>
      <c r="O91" s="64"/>
      <c r="P91" s="177">
        <f>O91*H91</f>
        <v>0</v>
      </c>
      <c r="Q91" s="177">
        <v>0</v>
      </c>
      <c r="R91" s="177">
        <f>Q91*H91</f>
        <v>0</v>
      </c>
      <c r="S91" s="177">
        <v>0.28999999999999998</v>
      </c>
      <c r="T91" s="178">
        <f>S91*H91</f>
        <v>32.886000000000003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9" t="s">
        <v>121</v>
      </c>
      <c r="AT91" s="179" t="s">
        <v>116</v>
      </c>
      <c r="AU91" s="179" t="s">
        <v>78</v>
      </c>
      <c r="AY91" s="17" t="s">
        <v>114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7" t="s">
        <v>76</v>
      </c>
      <c r="BK91" s="180">
        <f>ROUND(I91*H91,2)</f>
        <v>0</v>
      </c>
      <c r="BL91" s="17" t="s">
        <v>121</v>
      </c>
      <c r="BM91" s="179" t="s">
        <v>122</v>
      </c>
    </row>
    <row r="92" spans="1:65" s="2" customFormat="1" ht="11.25">
      <c r="A92" s="34"/>
      <c r="B92" s="35"/>
      <c r="C92" s="36"/>
      <c r="D92" s="181" t="s">
        <v>123</v>
      </c>
      <c r="E92" s="36"/>
      <c r="F92" s="182" t="s">
        <v>124</v>
      </c>
      <c r="G92" s="36"/>
      <c r="H92" s="36"/>
      <c r="I92" s="183"/>
      <c r="J92" s="36"/>
      <c r="K92" s="36"/>
      <c r="L92" s="39"/>
      <c r="M92" s="184"/>
      <c r="N92" s="18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123</v>
      </c>
      <c r="AU92" s="17" t="s">
        <v>78</v>
      </c>
    </row>
    <row r="93" spans="1:65" s="13" customFormat="1" ht="11.25">
      <c r="B93" s="186"/>
      <c r="C93" s="187"/>
      <c r="D93" s="188" t="s">
        <v>125</v>
      </c>
      <c r="E93" s="189" t="s">
        <v>19</v>
      </c>
      <c r="F93" s="190" t="s">
        <v>126</v>
      </c>
      <c r="G93" s="187"/>
      <c r="H93" s="191">
        <v>113.4</v>
      </c>
      <c r="I93" s="192"/>
      <c r="J93" s="187"/>
      <c r="K93" s="187"/>
      <c r="L93" s="193"/>
      <c r="M93" s="194"/>
      <c r="N93" s="195"/>
      <c r="O93" s="195"/>
      <c r="P93" s="195"/>
      <c r="Q93" s="195"/>
      <c r="R93" s="195"/>
      <c r="S93" s="195"/>
      <c r="T93" s="196"/>
      <c r="AT93" s="197" t="s">
        <v>125</v>
      </c>
      <c r="AU93" s="197" t="s">
        <v>78</v>
      </c>
      <c r="AV93" s="13" t="s">
        <v>78</v>
      </c>
      <c r="AW93" s="13" t="s">
        <v>33</v>
      </c>
      <c r="AX93" s="13" t="s">
        <v>76</v>
      </c>
      <c r="AY93" s="197" t="s">
        <v>114</v>
      </c>
    </row>
    <row r="94" spans="1:65" s="2" customFormat="1" ht="24.2" customHeight="1">
      <c r="A94" s="34"/>
      <c r="B94" s="35"/>
      <c r="C94" s="168" t="s">
        <v>78</v>
      </c>
      <c r="D94" s="168" t="s">
        <v>116</v>
      </c>
      <c r="E94" s="169" t="s">
        <v>127</v>
      </c>
      <c r="F94" s="170" t="s">
        <v>128</v>
      </c>
      <c r="G94" s="171" t="s">
        <v>119</v>
      </c>
      <c r="H94" s="172">
        <v>18</v>
      </c>
      <c r="I94" s="173"/>
      <c r="J94" s="174">
        <f>ROUND(I94*H94,2)</f>
        <v>0</v>
      </c>
      <c r="K94" s="170" t="s">
        <v>120</v>
      </c>
      <c r="L94" s="39"/>
      <c r="M94" s="175" t="s">
        <v>19</v>
      </c>
      <c r="N94" s="176" t="s">
        <v>42</v>
      </c>
      <c r="O94" s="64"/>
      <c r="P94" s="177">
        <f>O94*H94</f>
        <v>0</v>
      </c>
      <c r="Q94" s="177">
        <v>0</v>
      </c>
      <c r="R94" s="177">
        <f>Q94*H94</f>
        <v>0</v>
      </c>
      <c r="S94" s="177">
        <v>0.35499999999999998</v>
      </c>
      <c r="T94" s="178">
        <f>S94*H94</f>
        <v>6.39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9" t="s">
        <v>121</v>
      </c>
      <c r="AT94" s="179" t="s">
        <v>116</v>
      </c>
      <c r="AU94" s="179" t="s">
        <v>78</v>
      </c>
      <c r="AY94" s="17" t="s">
        <v>114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17" t="s">
        <v>76</v>
      </c>
      <c r="BK94" s="180">
        <f>ROUND(I94*H94,2)</f>
        <v>0</v>
      </c>
      <c r="BL94" s="17" t="s">
        <v>121</v>
      </c>
      <c r="BM94" s="179" t="s">
        <v>129</v>
      </c>
    </row>
    <row r="95" spans="1:65" s="2" customFormat="1" ht="11.25">
      <c r="A95" s="34"/>
      <c r="B95" s="35"/>
      <c r="C95" s="36"/>
      <c r="D95" s="181" t="s">
        <v>123</v>
      </c>
      <c r="E95" s="36"/>
      <c r="F95" s="182" t="s">
        <v>130</v>
      </c>
      <c r="G95" s="36"/>
      <c r="H95" s="36"/>
      <c r="I95" s="183"/>
      <c r="J95" s="36"/>
      <c r="K95" s="36"/>
      <c r="L95" s="39"/>
      <c r="M95" s="184"/>
      <c r="N95" s="18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123</v>
      </c>
      <c r="AU95" s="17" t="s">
        <v>78</v>
      </c>
    </row>
    <row r="96" spans="1:65" s="2" customFormat="1" ht="19.5">
      <c r="A96" s="34"/>
      <c r="B96" s="35"/>
      <c r="C96" s="36"/>
      <c r="D96" s="188" t="s">
        <v>131</v>
      </c>
      <c r="E96" s="36"/>
      <c r="F96" s="198" t="s">
        <v>132</v>
      </c>
      <c r="G96" s="36"/>
      <c r="H96" s="36"/>
      <c r="I96" s="183"/>
      <c r="J96" s="36"/>
      <c r="K96" s="36"/>
      <c r="L96" s="39"/>
      <c r="M96" s="184"/>
      <c r="N96" s="18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131</v>
      </c>
      <c r="AU96" s="17" t="s">
        <v>78</v>
      </c>
    </row>
    <row r="97" spans="1:65" s="2" customFormat="1" ht="24.2" customHeight="1">
      <c r="A97" s="34"/>
      <c r="B97" s="35"/>
      <c r="C97" s="168" t="s">
        <v>133</v>
      </c>
      <c r="D97" s="168" t="s">
        <v>116</v>
      </c>
      <c r="E97" s="169" t="s">
        <v>134</v>
      </c>
      <c r="F97" s="170" t="s">
        <v>135</v>
      </c>
      <c r="G97" s="171" t="s">
        <v>119</v>
      </c>
      <c r="H97" s="172">
        <v>97.38</v>
      </c>
      <c r="I97" s="173"/>
      <c r="J97" s="174">
        <f>ROUND(I97*H97,2)</f>
        <v>0</v>
      </c>
      <c r="K97" s="170" t="s">
        <v>120</v>
      </c>
      <c r="L97" s="39"/>
      <c r="M97" s="175" t="s">
        <v>19</v>
      </c>
      <c r="N97" s="176" t="s">
        <v>42</v>
      </c>
      <c r="O97" s="64"/>
      <c r="P97" s="177">
        <f>O97*H97</f>
        <v>0</v>
      </c>
      <c r="Q97" s="177">
        <v>8.0000000000000007E-5</v>
      </c>
      <c r="R97" s="177">
        <f>Q97*H97</f>
        <v>7.7904000000000003E-3</v>
      </c>
      <c r="S97" s="177">
        <v>0.23</v>
      </c>
      <c r="T97" s="178">
        <f>S97*H97</f>
        <v>22.397400000000001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9" t="s">
        <v>121</v>
      </c>
      <c r="AT97" s="179" t="s">
        <v>116</v>
      </c>
      <c r="AU97" s="179" t="s">
        <v>78</v>
      </c>
      <c r="AY97" s="17" t="s">
        <v>114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7" t="s">
        <v>76</v>
      </c>
      <c r="BK97" s="180">
        <f>ROUND(I97*H97,2)</f>
        <v>0</v>
      </c>
      <c r="BL97" s="17" t="s">
        <v>121</v>
      </c>
      <c r="BM97" s="179" t="s">
        <v>136</v>
      </c>
    </row>
    <row r="98" spans="1:65" s="2" customFormat="1" ht="11.25">
      <c r="A98" s="34"/>
      <c r="B98" s="35"/>
      <c r="C98" s="36"/>
      <c r="D98" s="181" t="s">
        <v>123</v>
      </c>
      <c r="E98" s="36"/>
      <c r="F98" s="182" t="s">
        <v>137</v>
      </c>
      <c r="G98" s="36"/>
      <c r="H98" s="36"/>
      <c r="I98" s="183"/>
      <c r="J98" s="36"/>
      <c r="K98" s="36"/>
      <c r="L98" s="39"/>
      <c r="M98" s="184"/>
      <c r="N98" s="18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123</v>
      </c>
      <c r="AU98" s="17" t="s">
        <v>78</v>
      </c>
    </row>
    <row r="99" spans="1:65" s="13" customFormat="1" ht="11.25">
      <c r="B99" s="186"/>
      <c r="C99" s="187"/>
      <c r="D99" s="188" t="s">
        <v>125</v>
      </c>
      <c r="E99" s="189" t="s">
        <v>19</v>
      </c>
      <c r="F99" s="190" t="s">
        <v>138</v>
      </c>
      <c r="G99" s="187"/>
      <c r="H99" s="191">
        <v>97.38</v>
      </c>
      <c r="I99" s="192"/>
      <c r="J99" s="187"/>
      <c r="K99" s="187"/>
      <c r="L99" s="193"/>
      <c r="M99" s="194"/>
      <c r="N99" s="195"/>
      <c r="O99" s="195"/>
      <c r="P99" s="195"/>
      <c r="Q99" s="195"/>
      <c r="R99" s="195"/>
      <c r="S99" s="195"/>
      <c r="T99" s="196"/>
      <c r="AT99" s="197" t="s">
        <v>125</v>
      </c>
      <c r="AU99" s="197" t="s">
        <v>78</v>
      </c>
      <c r="AV99" s="13" t="s">
        <v>78</v>
      </c>
      <c r="AW99" s="13" t="s">
        <v>33</v>
      </c>
      <c r="AX99" s="13" t="s">
        <v>76</v>
      </c>
      <c r="AY99" s="197" t="s">
        <v>114</v>
      </c>
    </row>
    <row r="100" spans="1:65" s="2" customFormat="1" ht="21.75" customHeight="1">
      <c r="A100" s="34"/>
      <c r="B100" s="35"/>
      <c r="C100" s="168" t="s">
        <v>121</v>
      </c>
      <c r="D100" s="168" t="s">
        <v>116</v>
      </c>
      <c r="E100" s="169" t="s">
        <v>139</v>
      </c>
      <c r="F100" s="170" t="s">
        <v>140</v>
      </c>
      <c r="G100" s="171" t="s">
        <v>141</v>
      </c>
      <c r="H100" s="172">
        <v>216.54</v>
      </c>
      <c r="I100" s="173"/>
      <c r="J100" s="174">
        <f>ROUND(I100*H100,2)</f>
        <v>0</v>
      </c>
      <c r="K100" s="170" t="s">
        <v>120</v>
      </c>
      <c r="L100" s="39"/>
      <c r="M100" s="175" t="s">
        <v>19</v>
      </c>
      <c r="N100" s="176" t="s">
        <v>42</v>
      </c>
      <c r="O100" s="64"/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9" t="s">
        <v>121</v>
      </c>
      <c r="AT100" s="179" t="s">
        <v>116</v>
      </c>
      <c r="AU100" s="179" t="s">
        <v>78</v>
      </c>
      <c r="AY100" s="17" t="s">
        <v>114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7" t="s">
        <v>76</v>
      </c>
      <c r="BK100" s="180">
        <f>ROUND(I100*H100,2)</f>
        <v>0</v>
      </c>
      <c r="BL100" s="17" t="s">
        <v>121</v>
      </c>
      <c r="BM100" s="179" t="s">
        <v>142</v>
      </c>
    </row>
    <row r="101" spans="1:65" s="2" customFormat="1" ht="11.25">
      <c r="A101" s="34"/>
      <c r="B101" s="35"/>
      <c r="C101" s="36"/>
      <c r="D101" s="181" t="s">
        <v>123</v>
      </c>
      <c r="E101" s="36"/>
      <c r="F101" s="182" t="s">
        <v>143</v>
      </c>
      <c r="G101" s="36"/>
      <c r="H101" s="36"/>
      <c r="I101" s="183"/>
      <c r="J101" s="36"/>
      <c r="K101" s="36"/>
      <c r="L101" s="39"/>
      <c r="M101" s="184"/>
      <c r="N101" s="18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123</v>
      </c>
      <c r="AU101" s="17" t="s">
        <v>78</v>
      </c>
    </row>
    <row r="102" spans="1:65" s="2" customFormat="1" ht="24.2" customHeight="1">
      <c r="A102" s="34"/>
      <c r="B102" s="35"/>
      <c r="C102" s="168" t="s">
        <v>144</v>
      </c>
      <c r="D102" s="168" t="s">
        <v>116</v>
      </c>
      <c r="E102" s="169" t="s">
        <v>145</v>
      </c>
      <c r="F102" s="170" t="s">
        <v>146</v>
      </c>
      <c r="G102" s="171" t="s">
        <v>141</v>
      </c>
      <c r="H102" s="172">
        <v>116.82</v>
      </c>
      <c r="I102" s="173"/>
      <c r="J102" s="174">
        <f>ROUND(I102*H102,2)</f>
        <v>0</v>
      </c>
      <c r="K102" s="170" t="s">
        <v>120</v>
      </c>
      <c r="L102" s="39"/>
      <c r="M102" s="175" t="s">
        <v>19</v>
      </c>
      <c r="N102" s="176" t="s">
        <v>42</v>
      </c>
      <c r="O102" s="64"/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9" t="s">
        <v>121</v>
      </c>
      <c r="AT102" s="179" t="s">
        <v>116</v>
      </c>
      <c r="AU102" s="179" t="s">
        <v>78</v>
      </c>
      <c r="AY102" s="17" t="s">
        <v>114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17" t="s">
        <v>76</v>
      </c>
      <c r="BK102" s="180">
        <f>ROUND(I102*H102,2)</f>
        <v>0</v>
      </c>
      <c r="BL102" s="17" t="s">
        <v>121</v>
      </c>
      <c r="BM102" s="179" t="s">
        <v>147</v>
      </c>
    </row>
    <row r="103" spans="1:65" s="2" customFormat="1" ht="11.25">
      <c r="A103" s="34"/>
      <c r="B103" s="35"/>
      <c r="C103" s="36"/>
      <c r="D103" s="181" t="s">
        <v>123</v>
      </c>
      <c r="E103" s="36"/>
      <c r="F103" s="182" t="s">
        <v>148</v>
      </c>
      <c r="G103" s="36"/>
      <c r="H103" s="36"/>
      <c r="I103" s="183"/>
      <c r="J103" s="36"/>
      <c r="K103" s="36"/>
      <c r="L103" s="39"/>
      <c r="M103" s="184"/>
      <c r="N103" s="18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123</v>
      </c>
      <c r="AU103" s="17" t="s">
        <v>78</v>
      </c>
    </row>
    <row r="104" spans="1:65" s="2" customFormat="1" ht="24.2" customHeight="1">
      <c r="A104" s="34"/>
      <c r="B104" s="35"/>
      <c r="C104" s="168" t="s">
        <v>149</v>
      </c>
      <c r="D104" s="168" t="s">
        <v>116</v>
      </c>
      <c r="E104" s="169" t="s">
        <v>150</v>
      </c>
      <c r="F104" s="170" t="s">
        <v>151</v>
      </c>
      <c r="G104" s="171" t="s">
        <v>141</v>
      </c>
      <c r="H104" s="172">
        <v>12</v>
      </c>
      <c r="I104" s="173"/>
      <c r="J104" s="174">
        <f>ROUND(I104*H104,2)</f>
        <v>0</v>
      </c>
      <c r="K104" s="170" t="s">
        <v>120</v>
      </c>
      <c r="L104" s="39"/>
      <c r="M104" s="175" t="s">
        <v>19</v>
      </c>
      <c r="N104" s="176" t="s">
        <v>42</v>
      </c>
      <c r="O104" s="64"/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79" t="s">
        <v>121</v>
      </c>
      <c r="AT104" s="179" t="s">
        <v>116</v>
      </c>
      <c r="AU104" s="179" t="s">
        <v>78</v>
      </c>
      <c r="AY104" s="17" t="s">
        <v>114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7" t="s">
        <v>76</v>
      </c>
      <c r="BK104" s="180">
        <f>ROUND(I104*H104,2)</f>
        <v>0</v>
      </c>
      <c r="BL104" s="17" t="s">
        <v>121</v>
      </c>
      <c r="BM104" s="179" t="s">
        <v>152</v>
      </c>
    </row>
    <row r="105" spans="1:65" s="2" customFormat="1" ht="11.25">
      <c r="A105" s="34"/>
      <c r="B105" s="35"/>
      <c r="C105" s="36"/>
      <c r="D105" s="181" t="s">
        <v>123</v>
      </c>
      <c r="E105" s="36"/>
      <c r="F105" s="182" t="s">
        <v>153</v>
      </c>
      <c r="G105" s="36"/>
      <c r="H105" s="36"/>
      <c r="I105" s="183"/>
      <c r="J105" s="36"/>
      <c r="K105" s="36"/>
      <c r="L105" s="39"/>
      <c r="M105" s="184"/>
      <c r="N105" s="18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123</v>
      </c>
      <c r="AU105" s="17" t="s">
        <v>78</v>
      </c>
    </row>
    <row r="106" spans="1:65" s="2" customFormat="1" ht="16.5" customHeight="1">
      <c r="A106" s="34"/>
      <c r="B106" s="35"/>
      <c r="C106" s="199" t="s">
        <v>154</v>
      </c>
      <c r="D106" s="199" t="s">
        <v>155</v>
      </c>
      <c r="E106" s="200" t="s">
        <v>156</v>
      </c>
      <c r="F106" s="201" t="s">
        <v>157</v>
      </c>
      <c r="G106" s="202" t="s">
        <v>158</v>
      </c>
      <c r="H106" s="203">
        <v>24</v>
      </c>
      <c r="I106" s="204"/>
      <c r="J106" s="205">
        <f>ROUND(I106*H106,2)</f>
        <v>0</v>
      </c>
      <c r="K106" s="201" t="s">
        <v>120</v>
      </c>
      <c r="L106" s="206"/>
      <c r="M106" s="207" t="s">
        <v>19</v>
      </c>
      <c r="N106" s="208" t="s">
        <v>42</v>
      </c>
      <c r="O106" s="64"/>
      <c r="P106" s="177">
        <f>O106*H106</f>
        <v>0</v>
      </c>
      <c r="Q106" s="177">
        <v>1</v>
      </c>
      <c r="R106" s="177">
        <f>Q106*H106</f>
        <v>24</v>
      </c>
      <c r="S106" s="177">
        <v>0</v>
      </c>
      <c r="T106" s="17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9" t="s">
        <v>159</v>
      </c>
      <c r="AT106" s="179" t="s">
        <v>155</v>
      </c>
      <c r="AU106" s="179" t="s">
        <v>78</v>
      </c>
      <c r="AY106" s="17" t="s">
        <v>114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7" t="s">
        <v>76</v>
      </c>
      <c r="BK106" s="180">
        <f>ROUND(I106*H106,2)</f>
        <v>0</v>
      </c>
      <c r="BL106" s="17" t="s">
        <v>121</v>
      </c>
      <c r="BM106" s="179" t="s">
        <v>160</v>
      </c>
    </row>
    <row r="107" spans="1:65" s="13" customFormat="1" ht="11.25">
      <c r="B107" s="186"/>
      <c r="C107" s="187"/>
      <c r="D107" s="188" t="s">
        <v>125</v>
      </c>
      <c r="E107" s="187"/>
      <c r="F107" s="190" t="s">
        <v>161</v>
      </c>
      <c r="G107" s="187"/>
      <c r="H107" s="191">
        <v>24</v>
      </c>
      <c r="I107" s="192"/>
      <c r="J107" s="187"/>
      <c r="K107" s="187"/>
      <c r="L107" s="193"/>
      <c r="M107" s="194"/>
      <c r="N107" s="195"/>
      <c r="O107" s="195"/>
      <c r="P107" s="195"/>
      <c r="Q107" s="195"/>
      <c r="R107" s="195"/>
      <c r="S107" s="195"/>
      <c r="T107" s="196"/>
      <c r="AT107" s="197" t="s">
        <v>125</v>
      </c>
      <c r="AU107" s="197" t="s">
        <v>78</v>
      </c>
      <c r="AV107" s="13" t="s">
        <v>78</v>
      </c>
      <c r="AW107" s="13" t="s">
        <v>4</v>
      </c>
      <c r="AX107" s="13" t="s">
        <v>76</v>
      </c>
      <c r="AY107" s="197" t="s">
        <v>114</v>
      </c>
    </row>
    <row r="108" spans="1:65" s="2" customFormat="1" ht="24.2" customHeight="1">
      <c r="A108" s="34"/>
      <c r="B108" s="35"/>
      <c r="C108" s="168" t="s">
        <v>159</v>
      </c>
      <c r="D108" s="168" t="s">
        <v>116</v>
      </c>
      <c r="E108" s="169" t="s">
        <v>162</v>
      </c>
      <c r="F108" s="170" t="s">
        <v>163</v>
      </c>
      <c r="G108" s="171" t="s">
        <v>141</v>
      </c>
      <c r="H108" s="172">
        <v>12</v>
      </c>
      <c r="I108" s="173"/>
      <c r="J108" s="174">
        <f>ROUND(I108*H108,2)</f>
        <v>0</v>
      </c>
      <c r="K108" s="170" t="s">
        <v>120</v>
      </c>
      <c r="L108" s="39"/>
      <c r="M108" s="175" t="s">
        <v>19</v>
      </c>
      <c r="N108" s="176" t="s">
        <v>42</v>
      </c>
      <c r="O108" s="64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9" t="s">
        <v>121</v>
      </c>
      <c r="AT108" s="179" t="s">
        <v>116</v>
      </c>
      <c r="AU108" s="179" t="s">
        <v>78</v>
      </c>
      <c r="AY108" s="17" t="s">
        <v>114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7" t="s">
        <v>76</v>
      </c>
      <c r="BK108" s="180">
        <f>ROUND(I108*H108,2)</f>
        <v>0</v>
      </c>
      <c r="BL108" s="17" t="s">
        <v>121</v>
      </c>
      <c r="BM108" s="179" t="s">
        <v>164</v>
      </c>
    </row>
    <row r="109" spans="1:65" s="2" customFormat="1" ht="11.25">
      <c r="A109" s="34"/>
      <c r="B109" s="35"/>
      <c r="C109" s="36"/>
      <c r="D109" s="181" t="s">
        <v>123</v>
      </c>
      <c r="E109" s="36"/>
      <c r="F109" s="182" t="s">
        <v>165</v>
      </c>
      <c r="G109" s="36"/>
      <c r="H109" s="36"/>
      <c r="I109" s="183"/>
      <c r="J109" s="36"/>
      <c r="K109" s="36"/>
      <c r="L109" s="39"/>
      <c r="M109" s="184"/>
      <c r="N109" s="18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123</v>
      </c>
      <c r="AU109" s="17" t="s">
        <v>78</v>
      </c>
    </row>
    <row r="110" spans="1:65" s="2" customFormat="1" ht="37.9" customHeight="1">
      <c r="A110" s="34"/>
      <c r="B110" s="35"/>
      <c r="C110" s="168" t="s">
        <v>166</v>
      </c>
      <c r="D110" s="168" t="s">
        <v>116</v>
      </c>
      <c r="E110" s="169" t="s">
        <v>167</v>
      </c>
      <c r="F110" s="170" t="s">
        <v>168</v>
      </c>
      <c r="G110" s="171" t="s">
        <v>141</v>
      </c>
      <c r="H110" s="172">
        <v>233.64</v>
      </c>
      <c r="I110" s="173"/>
      <c r="J110" s="174">
        <f>ROUND(I110*H110,2)</f>
        <v>0</v>
      </c>
      <c r="K110" s="170" t="s">
        <v>120</v>
      </c>
      <c r="L110" s="39"/>
      <c r="M110" s="175" t="s">
        <v>19</v>
      </c>
      <c r="N110" s="176" t="s">
        <v>42</v>
      </c>
      <c r="O110" s="64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9" t="s">
        <v>121</v>
      </c>
      <c r="AT110" s="179" t="s">
        <v>116</v>
      </c>
      <c r="AU110" s="179" t="s">
        <v>78</v>
      </c>
      <c r="AY110" s="17" t="s">
        <v>114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7" t="s">
        <v>76</v>
      </c>
      <c r="BK110" s="180">
        <f>ROUND(I110*H110,2)</f>
        <v>0</v>
      </c>
      <c r="BL110" s="17" t="s">
        <v>121</v>
      </c>
      <c r="BM110" s="179" t="s">
        <v>169</v>
      </c>
    </row>
    <row r="111" spans="1:65" s="2" customFormat="1" ht="11.25">
      <c r="A111" s="34"/>
      <c r="B111" s="35"/>
      <c r="C111" s="36"/>
      <c r="D111" s="181" t="s">
        <v>123</v>
      </c>
      <c r="E111" s="36"/>
      <c r="F111" s="182" t="s">
        <v>170</v>
      </c>
      <c r="G111" s="36"/>
      <c r="H111" s="36"/>
      <c r="I111" s="183"/>
      <c r="J111" s="36"/>
      <c r="K111" s="36"/>
      <c r="L111" s="39"/>
      <c r="M111" s="184"/>
      <c r="N111" s="18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123</v>
      </c>
      <c r="AU111" s="17" t="s">
        <v>78</v>
      </c>
    </row>
    <row r="112" spans="1:65" s="13" customFormat="1" ht="11.25">
      <c r="B112" s="186"/>
      <c r="C112" s="187"/>
      <c r="D112" s="188" t="s">
        <v>125</v>
      </c>
      <c r="E112" s="189" t="s">
        <v>19</v>
      </c>
      <c r="F112" s="190" t="s">
        <v>171</v>
      </c>
      <c r="G112" s="187"/>
      <c r="H112" s="191">
        <v>233.64</v>
      </c>
      <c r="I112" s="192"/>
      <c r="J112" s="187"/>
      <c r="K112" s="187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125</v>
      </c>
      <c r="AU112" s="197" t="s">
        <v>78</v>
      </c>
      <c r="AV112" s="13" t="s">
        <v>78</v>
      </c>
      <c r="AW112" s="13" t="s">
        <v>33</v>
      </c>
      <c r="AX112" s="13" t="s">
        <v>76</v>
      </c>
      <c r="AY112" s="197" t="s">
        <v>114</v>
      </c>
    </row>
    <row r="113" spans="1:65" s="2" customFormat="1" ht="37.9" customHeight="1">
      <c r="A113" s="34"/>
      <c r="B113" s="35"/>
      <c r="C113" s="168" t="s">
        <v>172</v>
      </c>
      <c r="D113" s="168" t="s">
        <v>116</v>
      </c>
      <c r="E113" s="169" t="s">
        <v>173</v>
      </c>
      <c r="F113" s="170" t="s">
        <v>174</v>
      </c>
      <c r="G113" s="171" t="s">
        <v>141</v>
      </c>
      <c r="H113" s="172">
        <v>99.72</v>
      </c>
      <c r="I113" s="173"/>
      <c r="J113" s="174">
        <f>ROUND(I113*H113,2)</f>
        <v>0</v>
      </c>
      <c r="K113" s="170" t="s">
        <v>120</v>
      </c>
      <c r="L113" s="39"/>
      <c r="M113" s="175" t="s">
        <v>19</v>
      </c>
      <c r="N113" s="176" t="s">
        <v>42</v>
      </c>
      <c r="O113" s="64"/>
      <c r="P113" s="177">
        <f>O113*H113</f>
        <v>0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9" t="s">
        <v>121</v>
      </c>
      <c r="AT113" s="179" t="s">
        <v>116</v>
      </c>
      <c r="AU113" s="179" t="s">
        <v>78</v>
      </c>
      <c r="AY113" s="17" t="s">
        <v>114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7" t="s">
        <v>76</v>
      </c>
      <c r="BK113" s="180">
        <f>ROUND(I113*H113,2)</f>
        <v>0</v>
      </c>
      <c r="BL113" s="17" t="s">
        <v>121</v>
      </c>
      <c r="BM113" s="179" t="s">
        <v>175</v>
      </c>
    </row>
    <row r="114" spans="1:65" s="2" customFormat="1" ht="11.25">
      <c r="A114" s="34"/>
      <c r="B114" s="35"/>
      <c r="C114" s="36"/>
      <c r="D114" s="181" t="s">
        <v>123</v>
      </c>
      <c r="E114" s="36"/>
      <c r="F114" s="182" t="s">
        <v>176</v>
      </c>
      <c r="G114" s="36"/>
      <c r="H114" s="36"/>
      <c r="I114" s="183"/>
      <c r="J114" s="36"/>
      <c r="K114" s="36"/>
      <c r="L114" s="39"/>
      <c r="M114" s="184"/>
      <c r="N114" s="18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123</v>
      </c>
      <c r="AU114" s="17" t="s">
        <v>78</v>
      </c>
    </row>
    <row r="115" spans="1:65" s="13" customFormat="1" ht="11.25">
      <c r="B115" s="186"/>
      <c r="C115" s="187"/>
      <c r="D115" s="188" t="s">
        <v>125</v>
      </c>
      <c r="E115" s="189" t="s">
        <v>19</v>
      </c>
      <c r="F115" s="190" t="s">
        <v>177</v>
      </c>
      <c r="G115" s="187"/>
      <c r="H115" s="191">
        <v>99.72</v>
      </c>
      <c r="I115" s="192"/>
      <c r="J115" s="187"/>
      <c r="K115" s="187"/>
      <c r="L115" s="193"/>
      <c r="M115" s="194"/>
      <c r="N115" s="195"/>
      <c r="O115" s="195"/>
      <c r="P115" s="195"/>
      <c r="Q115" s="195"/>
      <c r="R115" s="195"/>
      <c r="S115" s="195"/>
      <c r="T115" s="196"/>
      <c r="AT115" s="197" t="s">
        <v>125</v>
      </c>
      <c r="AU115" s="197" t="s">
        <v>78</v>
      </c>
      <c r="AV115" s="13" t="s">
        <v>78</v>
      </c>
      <c r="AW115" s="13" t="s">
        <v>33</v>
      </c>
      <c r="AX115" s="13" t="s">
        <v>76</v>
      </c>
      <c r="AY115" s="197" t="s">
        <v>114</v>
      </c>
    </row>
    <row r="116" spans="1:65" s="2" customFormat="1" ht="24.2" customHeight="1">
      <c r="A116" s="34"/>
      <c r="B116" s="35"/>
      <c r="C116" s="168" t="s">
        <v>178</v>
      </c>
      <c r="D116" s="168" t="s">
        <v>116</v>
      </c>
      <c r="E116" s="169" t="s">
        <v>179</v>
      </c>
      <c r="F116" s="170" t="s">
        <v>180</v>
      </c>
      <c r="G116" s="171" t="s">
        <v>141</v>
      </c>
      <c r="H116" s="172">
        <v>116.82</v>
      </c>
      <c r="I116" s="173"/>
      <c r="J116" s="174">
        <f>ROUND(I116*H116,2)</f>
        <v>0</v>
      </c>
      <c r="K116" s="170" t="s">
        <v>120</v>
      </c>
      <c r="L116" s="39"/>
      <c r="M116" s="175" t="s">
        <v>19</v>
      </c>
      <c r="N116" s="176" t="s">
        <v>42</v>
      </c>
      <c r="O116" s="64"/>
      <c r="P116" s="177">
        <f>O116*H116</f>
        <v>0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9" t="s">
        <v>121</v>
      </c>
      <c r="AT116" s="179" t="s">
        <v>116</v>
      </c>
      <c r="AU116" s="179" t="s">
        <v>78</v>
      </c>
      <c r="AY116" s="17" t="s">
        <v>114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7" t="s">
        <v>76</v>
      </c>
      <c r="BK116" s="180">
        <f>ROUND(I116*H116,2)</f>
        <v>0</v>
      </c>
      <c r="BL116" s="17" t="s">
        <v>121</v>
      </c>
      <c r="BM116" s="179" t="s">
        <v>181</v>
      </c>
    </row>
    <row r="117" spans="1:65" s="2" customFormat="1" ht="11.25">
      <c r="A117" s="34"/>
      <c r="B117" s="35"/>
      <c r="C117" s="36"/>
      <c r="D117" s="181" t="s">
        <v>123</v>
      </c>
      <c r="E117" s="36"/>
      <c r="F117" s="182" t="s">
        <v>182</v>
      </c>
      <c r="G117" s="36"/>
      <c r="H117" s="36"/>
      <c r="I117" s="183"/>
      <c r="J117" s="36"/>
      <c r="K117" s="36"/>
      <c r="L117" s="39"/>
      <c r="M117" s="184"/>
      <c r="N117" s="18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123</v>
      </c>
      <c r="AU117" s="17" t="s">
        <v>78</v>
      </c>
    </row>
    <row r="118" spans="1:65" s="2" customFormat="1" ht="24.2" customHeight="1">
      <c r="A118" s="34"/>
      <c r="B118" s="35"/>
      <c r="C118" s="168" t="s">
        <v>8</v>
      </c>
      <c r="D118" s="168" t="s">
        <v>116</v>
      </c>
      <c r="E118" s="169" t="s">
        <v>183</v>
      </c>
      <c r="F118" s="170" t="s">
        <v>184</v>
      </c>
      <c r="G118" s="171" t="s">
        <v>141</v>
      </c>
      <c r="H118" s="172">
        <v>99.72</v>
      </c>
      <c r="I118" s="173"/>
      <c r="J118" s="174">
        <f>ROUND(I118*H118,2)</f>
        <v>0</v>
      </c>
      <c r="K118" s="170" t="s">
        <v>120</v>
      </c>
      <c r="L118" s="39"/>
      <c r="M118" s="175" t="s">
        <v>19</v>
      </c>
      <c r="N118" s="176" t="s">
        <v>42</v>
      </c>
      <c r="O118" s="64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121</v>
      </c>
      <c r="AT118" s="179" t="s">
        <v>116</v>
      </c>
      <c r="AU118" s="179" t="s">
        <v>78</v>
      </c>
      <c r="AY118" s="17" t="s">
        <v>114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7" t="s">
        <v>76</v>
      </c>
      <c r="BK118" s="180">
        <f>ROUND(I118*H118,2)</f>
        <v>0</v>
      </c>
      <c r="BL118" s="17" t="s">
        <v>121</v>
      </c>
      <c r="BM118" s="179" t="s">
        <v>185</v>
      </c>
    </row>
    <row r="119" spans="1:65" s="2" customFormat="1" ht="11.25">
      <c r="A119" s="34"/>
      <c r="B119" s="35"/>
      <c r="C119" s="36"/>
      <c r="D119" s="181" t="s">
        <v>123</v>
      </c>
      <c r="E119" s="36"/>
      <c r="F119" s="182" t="s">
        <v>186</v>
      </c>
      <c r="G119" s="36"/>
      <c r="H119" s="36"/>
      <c r="I119" s="183"/>
      <c r="J119" s="36"/>
      <c r="K119" s="36"/>
      <c r="L119" s="39"/>
      <c r="M119" s="184"/>
      <c r="N119" s="18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123</v>
      </c>
      <c r="AU119" s="17" t="s">
        <v>78</v>
      </c>
    </row>
    <row r="120" spans="1:65" s="2" customFormat="1" ht="37.9" customHeight="1">
      <c r="A120" s="34"/>
      <c r="B120" s="35"/>
      <c r="C120" s="168" t="s">
        <v>187</v>
      </c>
      <c r="D120" s="168" t="s">
        <v>116</v>
      </c>
      <c r="E120" s="169" t="s">
        <v>188</v>
      </c>
      <c r="F120" s="170" t="s">
        <v>189</v>
      </c>
      <c r="G120" s="171" t="s">
        <v>141</v>
      </c>
      <c r="H120" s="172">
        <v>32.5</v>
      </c>
      <c r="I120" s="173"/>
      <c r="J120" s="174">
        <f>ROUND(I120*H120,2)</f>
        <v>0</v>
      </c>
      <c r="K120" s="170" t="s">
        <v>120</v>
      </c>
      <c r="L120" s="39"/>
      <c r="M120" s="175" t="s">
        <v>19</v>
      </c>
      <c r="N120" s="176" t="s">
        <v>42</v>
      </c>
      <c r="O120" s="64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121</v>
      </c>
      <c r="AT120" s="179" t="s">
        <v>116</v>
      </c>
      <c r="AU120" s="179" t="s">
        <v>78</v>
      </c>
      <c r="AY120" s="17" t="s">
        <v>114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7" t="s">
        <v>76</v>
      </c>
      <c r="BK120" s="180">
        <f>ROUND(I120*H120,2)</f>
        <v>0</v>
      </c>
      <c r="BL120" s="17" t="s">
        <v>121</v>
      </c>
      <c r="BM120" s="179" t="s">
        <v>190</v>
      </c>
    </row>
    <row r="121" spans="1:65" s="2" customFormat="1" ht="11.25">
      <c r="A121" s="34"/>
      <c r="B121" s="35"/>
      <c r="C121" s="36"/>
      <c r="D121" s="181" t="s">
        <v>123</v>
      </c>
      <c r="E121" s="36"/>
      <c r="F121" s="182" t="s">
        <v>191</v>
      </c>
      <c r="G121" s="36"/>
      <c r="H121" s="36"/>
      <c r="I121" s="183"/>
      <c r="J121" s="36"/>
      <c r="K121" s="36"/>
      <c r="L121" s="39"/>
      <c r="M121" s="184"/>
      <c r="N121" s="18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123</v>
      </c>
      <c r="AU121" s="17" t="s">
        <v>78</v>
      </c>
    </row>
    <row r="122" spans="1:65" s="2" customFormat="1" ht="16.5" customHeight="1">
      <c r="A122" s="34"/>
      <c r="B122" s="35"/>
      <c r="C122" s="199" t="s">
        <v>192</v>
      </c>
      <c r="D122" s="199" t="s">
        <v>155</v>
      </c>
      <c r="E122" s="200" t="s">
        <v>193</v>
      </c>
      <c r="F122" s="201" t="s">
        <v>194</v>
      </c>
      <c r="G122" s="202" t="s">
        <v>158</v>
      </c>
      <c r="H122" s="203">
        <v>65</v>
      </c>
      <c r="I122" s="204"/>
      <c r="J122" s="205">
        <f>ROUND(I122*H122,2)</f>
        <v>0</v>
      </c>
      <c r="K122" s="201" t="s">
        <v>120</v>
      </c>
      <c r="L122" s="206"/>
      <c r="M122" s="207" t="s">
        <v>19</v>
      </c>
      <c r="N122" s="208" t="s">
        <v>42</v>
      </c>
      <c r="O122" s="64"/>
      <c r="P122" s="177">
        <f>O122*H122</f>
        <v>0</v>
      </c>
      <c r="Q122" s="177">
        <v>1</v>
      </c>
      <c r="R122" s="177">
        <f>Q122*H122</f>
        <v>65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159</v>
      </c>
      <c r="AT122" s="179" t="s">
        <v>155</v>
      </c>
      <c r="AU122" s="179" t="s">
        <v>78</v>
      </c>
      <c r="AY122" s="17" t="s">
        <v>114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7" t="s">
        <v>76</v>
      </c>
      <c r="BK122" s="180">
        <f>ROUND(I122*H122,2)</f>
        <v>0</v>
      </c>
      <c r="BL122" s="17" t="s">
        <v>121</v>
      </c>
      <c r="BM122" s="179" t="s">
        <v>195</v>
      </c>
    </row>
    <row r="123" spans="1:65" s="13" customFormat="1" ht="11.25">
      <c r="B123" s="186"/>
      <c r="C123" s="187"/>
      <c r="D123" s="188" t="s">
        <v>125</v>
      </c>
      <c r="E123" s="187"/>
      <c r="F123" s="190" t="s">
        <v>196</v>
      </c>
      <c r="G123" s="187"/>
      <c r="H123" s="191">
        <v>65</v>
      </c>
      <c r="I123" s="192"/>
      <c r="J123" s="187"/>
      <c r="K123" s="187"/>
      <c r="L123" s="193"/>
      <c r="M123" s="194"/>
      <c r="N123" s="195"/>
      <c r="O123" s="195"/>
      <c r="P123" s="195"/>
      <c r="Q123" s="195"/>
      <c r="R123" s="195"/>
      <c r="S123" s="195"/>
      <c r="T123" s="196"/>
      <c r="AT123" s="197" t="s">
        <v>125</v>
      </c>
      <c r="AU123" s="197" t="s">
        <v>78</v>
      </c>
      <c r="AV123" s="13" t="s">
        <v>78</v>
      </c>
      <c r="AW123" s="13" t="s">
        <v>4</v>
      </c>
      <c r="AX123" s="13" t="s">
        <v>76</v>
      </c>
      <c r="AY123" s="197" t="s">
        <v>114</v>
      </c>
    </row>
    <row r="124" spans="1:65" s="2" customFormat="1" ht="24.2" customHeight="1">
      <c r="A124" s="34"/>
      <c r="B124" s="35"/>
      <c r="C124" s="168" t="s">
        <v>197</v>
      </c>
      <c r="D124" s="168" t="s">
        <v>116</v>
      </c>
      <c r="E124" s="169" t="s">
        <v>198</v>
      </c>
      <c r="F124" s="170" t="s">
        <v>199</v>
      </c>
      <c r="G124" s="171" t="s">
        <v>141</v>
      </c>
      <c r="H124" s="172">
        <v>31.420999999999999</v>
      </c>
      <c r="I124" s="173"/>
      <c r="J124" s="174">
        <f>ROUND(I124*H124,2)</f>
        <v>0</v>
      </c>
      <c r="K124" s="170" t="s">
        <v>120</v>
      </c>
      <c r="L124" s="39"/>
      <c r="M124" s="175" t="s">
        <v>19</v>
      </c>
      <c r="N124" s="176" t="s">
        <v>42</v>
      </c>
      <c r="O124" s="64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121</v>
      </c>
      <c r="AT124" s="179" t="s">
        <v>116</v>
      </c>
      <c r="AU124" s="179" t="s">
        <v>78</v>
      </c>
      <c r="AY124" s="17" t="s">
        <v>114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7" t="s">
        <v>76</v>
      </c>
      <c r="BK124" s="180">
        <f>ROUND(I124*H124,2)</f>
        <v>0</v>
      </c>
      <c r="BL124" s="17" t="s">
        <v>121</v>
      </c>
      <c r="BM124" s="179" t="s">
        <v>200</v>
      </c>
    </row>
    <row r="125" spans="1:65" s="2" customFormat="1" ht="11.25">
      <c r="A125" s="34"/>
      <c r="B125" s="35"/>
      <c r="C125" s="36"/>
      <c r="D125" s="181" t="s">
        <v>123</v>
      </c>
      <c r="E125" s="36"/>
      <c r="F125" s="182" t="s">
        <v>201</v>
      </c>
      <c r="G125" s="36"/>
      <c r="H125" s="36"/>
      <c r="I125" s="183"/>
      <c r="J125" s="36"/>
      <c r="K125" s="36"/>
      <c r="L125" s="39"/>
      <c r="M125" s="184"/>
      <c r="N125" s="18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123</v>
      </c>
      <c r="AU125" s="17" t="s">
        <v>78</v>
      </c>
    </row>
    <row r="126" spans="1:65" s="13" customFormat="1" ht="11.25">
      <c r="B126" s="186"/>
      <c r="C126" s="187"/>
      <c r="D126" s="188" t="s">
        <v>125</v>
      </c>
      <c r="E126" s="189" t="s">
        <v>19</v>
      </c>
      <c r="F126" s="190" t="s">
        <v>202</v>
      </c>
      <c r="G126" s="187"/>
      <c r="H126" s="191">
        <v>31.420999999999999</v>
      </c>
      <c r="I126" s="192"/>
      <c r="J126" s="187"/>
      <c r="K126" s="187"/>
      <c r="L126" s="193"/>
      <c r="M126" s="194"/>
      <c r="N126" s="195"/>
      <c r="O126" s="195"/>
      <c r="P126" s="195"/>
      <c r="Q126" s="195"/>
      <c r="R126" s="195"/>
      <c r="S126" s="195"/>
      <c r="T126" s="196"/>
      <c r="AT126" s="197" t="s">
        <v>125</v>
      </c>
      <c r="AU126" s="197" t="s">
        <v>78</v>
      </c>
      <c r="AV126" s="13" t="s">
        <v>78</v>
      </c>
      <c r="AW126" s="13" t="s">
        <v>33</v>
      </c>
      <c r="AX126" s="13" t="s">
        <v>76</v>
      </c>
      <c r="AY126" s="197" t="s">
        <v>114</v>
      </c>
    </row>
    <row r="127" spans="1:65" s="2" customFormat="1" ht="24.2" customHeight="1">
      <c r="A127" s="34"/>
      <c r="B127" s="35"/>
      <c r="C127" s="168" t="s">
        <v>203</v>
      </c>
      <c r="D127" s="168" t="s">
        <v>116</v>
      </c>
      <c r="E127" s="169" t="s">
        <v>204</v>
      </c>
      <c r="F127" s="170" t="s">
        <v>205</v>
      </c>
      <c r="G127" s="171" t="s">
        <v>119</v>
      </c>
      <c r="H127" s="172">
        <v>77</v>
      </c>
      <c r="I127" s="173"/>
      <c r="J127" s="174">
        <f>ROUND(I127*H127,2)</f>
        <v>0</v>
      </c>
      <c r="K127" s="170" t="s">
        <v>120</v>
      </c>
      <c r="L127" s="39"/>
      <c r="M127" s="175" t="s">
        <v>19</v>
      </c>
      <c r="N127" s="176" t="s">
        <v>42</v>
      </c>
      <c r="O127" s="64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121</v>
      </c>
      <c r="AT127" s="179" t="s">
        <v>116</v>
      </c>
      <c r="AU127" s="179" t="s">
        <v>78</v>
      </c>
      <c r="AY127" s="17" t="s">
        <v>114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7" t="s">
        <v>76</v>
      </c>
      <c r="BK127" s="180">
        <f>ROUND(I127*H127,2)</f>
        <v>0</v>
      </c>
      <c r="BL127" s="17" t="s">
        <v>121</v>
      </c>
      <c r="BM127" s="179" t="s">
        <v>206</v>
      </c>
    </row>
    <row r="128" spans="1:65" s="2" customFormat="1" ht="11.25">
      <c r="A128" s="34"/>
      <c r="B128" s="35"/>
      <c r="C128" s="36"/>
      <c r="D128" s="181" t="s">
        <v>123</v>
      </c>
      <c r="E128" s="36"/>
      <c r="F128" s="182" t="s">
        <v>207</v>
      </c>
      <c r="G128" s="36"/>
      <c r="H128" s="36"/>
      <c r="I128" s="183"/>
      <c r="J128" s="36"/>
      <c r="K128" s="36"/>
      <c r="L128" s="39"/>
      <c r="M128" s="184"/>
      <c r="N128" s="18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123</v>
      </c>
      <c r="AU128" s="17" t="s">
        <v>78</v>
      </c>
    </row>
    <row r="129" spans="1:65" s="2" customFormat="1" ht="16.5" customHeight="1">
      <c r="A129" s="34"/>
      <c r="B129" s="35"/>
      <c r="C129" s="199" t="s">
        <v>208</v>
      </c>
      <c r="D129" s="199" t="s">
        <v>155</v>
      </c>
      <c r="E129" s="200" t="s">
        <v>209</v>
      </c>
      <c r="F129" s="201" t="s">
        <v>210</v>
      </c>
      <c r="G129" s="202" t="s">
        <v>158</v>
      </c>
      <c r="H129" s="203">
        <v>20.213000000000001</v>
      </c>
      <c r="I129" s="204"/>
      <c r="J129" s="205">
        <f>ROUND(I129*H129,2)</f>
        <v>0</v>
      </c>
      <c r="K129" s="201" t="s">
        <v>120</v>
      </c>
      <c r="L129" s="206"/>
      <c r="M129" s="207" t="s">
        <v>19</v>
      </c>
      <c r="N129" s="208" t="s">
        <v>42</v>
      </c>
      <c r="O129" s="64"/>
      <c r="P129" s="177">
        <f>O129*H129</f>
        <v>0</v>
      </c>
      <c r="Q129" s="177">
        <v>1</v>
      </c>
      <c r="R129" s="177">
        <f>Q129*H129</f>
        <v>20.213000000000001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159</v>
      </c>
      <c r="AT129" s="179" t="s">
        <v>155</v>
      </c>
      <c r="AU129" s="179" t="s">
        <v>78</v>
      </c>
      <c r="AY129" s="17" t="s">
        <v>114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7" t="s">
        <v>76</v>
      </c>
      <c r="BK129" s="180">
        <f>ROUND(I129*H129,2)</f>
        <v>0</v>
      </c>
      <c r="BL129" s="17" t="s">
        <v>121</v>
      </c>
      <c r="BM129" s="179" t="s">
        <v>211</v>
      </c>
    </row>
    <row r="130" spans="1:65" s="2" customFormat="1" ht="19.5">
      <c r="A130" s="34"/>
      <c r="B130" s="35"/>
      <c r="C130" s="36"/>
      <c r="D130" s="188" t="s">
        <v>131</v>
      </c>
      <c r="E130" s="36"/>
      <c r="F130" s="198" t="s">
        <v>212</v>
      </c>
      <c r="G130" s="36"/>
      <c r="H130" s="36"/>
      <c r="I130" s="183"/>
      <c r="J130" s="36"/>
      <c r="K130" s="36"/>
      <c r="L130" s="39"/>
      <c r="M130" s="184"/>
      <c r="N130" s="18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131</v>
      </c>
      <c r="AU130" s="17" t="s">
        <v>78</v>
      </c>
    </row>
    <row r="131" spans="1:65" s="13" customFormat="1" ht="11.25">
      <c r="B131" s="186"/>
      <c r="C131" s="187"/>
      <c r="D131" s="188" t="s">
        <v>125</v>
      </c>
      <c r="E131" s="189" t="s">
        <v>19</v>
      </c>
      <c r="F131" s="190" t="s">
        <v>213</v>
      </c>
      <c r="G131" s="187"/>
      <c r="H131" s="191">
        <v>20.213000000000001</v>
      </c>
      <c r="I131" s="192"/>
      <c r="J131" s="187"/>
      <c r="K131" s="187"/>
      <c r="L131" s="193"/>
      <c r="M131" s="194"/>
      <c r="N131" s="195"/>
      <c r="O131" s="195"/>
      <c r="P131" s="195"/>
      <c r="Q131" s="195"/>
      <c r="R131" s="195"/>
      <c r="S131" s="195"/>
      <c r="T131" s="196"/>
      <c r="AT131" s="197" t="s">
        <v>125</v>
      </c>
      <c r="AU131" s="197" t="s">
        <v>78</v>
      </c>
      <c r="AV131" s="13" t="s">
        <v>78</v>
      </c>
      <c r="AW131" s="13" t="s">
        <v>33</v>
      </c>
      <c r="AX131" s="13" t="s">
        <v>76</v>
      </c>
      <c r="AY131" s="197" t="s">
        <v>114</v>
      </c>
    </row>
    <row r="132" spans="1:65" s="2" customFormat="1" ht="24.2" customHeight="1">
      <c r="A132" s="34"/>
      <c r="B132" s="35"/>
      <c r="C132" s="168" t="s">
        <v>214</v>
      </c>
      <c r="D132" s="168" t="s">
        <v>116</v>
      </c>
      <c r="E132" s="169" t="s">
        <v>215</v>
      </c>
      <c r="F132" s="170" t="s">
        <v>216</v>
      </c>
      <c r="G132" s="171" t="s">
        <v>119</v>
      </c>
      <c r="H132" s="172">
        <v>77</v>
      </c>
      <c r="I132" s="173"/>
      <c r="J132" s="174">
        <f>ROUND(I132*H132,2)</f>
        <v>0</v>
      </c>
      <c r="K132" s="170" t="s">
        <v>120</v>
      </c>
      <c r="L132" s="39"/>
      <c r="M132" s="175" t="s">
        <v>19</v>
      </c>
      <c r="N132" s="176" t="s">
        <v>42</v>
      </c>
      <c r="O132" s="64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121</v>
      </c>
      <c r="AT132" s="179" t="s">
        <v>116</v>
      </c>
      <c r="AU132" s="179" t="s">
        <v>78</v>
      </c>
      <c r="AY132" s="17" t="s">
        <v>114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7" t="s">
        <v>76</v>
      </c>
      <c r="BK132" s="180">
        <f>ROUND(I132*H132,2)</f>
        <v>0</v>
      </c>
      <c r="BL132" s="17" t="s">
        <v>121</v>
      </c>
      <c r="BM132" s="179" t="s">
        <v>217</v>
      </c>
    </row>
    <row r="133" spans="1:65" s="2" customFormat="1" ht="11.25">
      <c r="A133" s="34"/>
      <c r="B133" s="35"/>
      <c r="C133" s="36"/>
      <c r="D133" s="181" t="s">
        <v>123</v>
      </c>
      <c r="E133" s="36"/>
      <c r="F133" s="182" t="s">
        <v>218</v>
      </c>
      <c r="G133" s="36"/>
      <c r="H133" s="36"/>
      <c r="I133" s="183"/>
      <c r="J133" s="36"/>
      <c r="K133" s="36"/>
      <c r="L133" s="39"/>
      <c r="M133" s="184"/>
      <c r="N133" s="18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123</v>
      </c>
      <c r="AU133" s="17" t="s">
        <v>78</v>
      </c>
    </row>
    <row r="134" spans="1:65" s="2" customFormat="1" ht="19.5">
      <c r="A134" s="34"/>
      <c r="B134" s="35"/>
      <c r="C134" s="36"/>
      <c r="D134" s="188" t="s">
        <v>131</v>
      </c>
      <c r="E134" s="36"/>
      <c r="F134" s="198" t="s">
        <v>219</v>
      </c>
      <c r="G134" s="36"/>
      <c r="H134" s="36"/>
      <c r="I134" s="183"/>
      <c r="J134" s="36"/>
      <c r="K134" s="36"/>
      <c r="L134" s="39"/>
      <c r="M134" s="184"/>
      <c r="N134" s="18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131</v>
      </c>
      <c r="AU134" s="17" t="s">
        <v>78</v>
      </c>
    </row>
    <row r="135" spans="1:65" s="13" customFormat="1" ht="11.25">
      <c r="B135" s="186"/>
      <c r="C135" s="187"/>
      <c r="D135" s="188" t="s">
        <v>125</v>
      </c>
      <c r="E135" s="189" t="s">
        <v>19</v>
      </c>
      <c r="F135" s="190" t="s">
        <v>220</v>
      </c>
      <c r="G135" s="187"/>
      <c r="H135" s="191">
        <v>77</v>
      </c>
      <c r="I135" s="192"/>
      <c r="J135" s="187"/>
      <c r="K135" s="187"/>
      <c r="L135" s="193"/>
      <c r="M135" s="194"/>
      <c r="N135" s="195"/>
      <c r="O135" s="195"/>
      <c r="P135" s="195"/>
      <c r="Q135" s="195"/>
      <c r="R135" s="195"/>
      <c r="S135" s="195"/>
      <c r="T135" s="196"/>
      <c r="AT135" s="197" t="s">
        <v>125</v>
      </c>
      <c r="AU135" s="197" t="s">
        <v>78</v>
      </c>
      <c r="AV135" s="13" t="s">
        <v>78</v>
      </c>
      <c r="AW135" s="13" t="s">
        <v>33</v>
      </c>
      <c r="AX135" s="13" t="s">
        <v>76</v>
      </c>
      <c r="AY135" s="197" t="s">
        <v>114</v>
      </c>
    </row>
    <row r="136" spans="1:65" s="2" customFormat="1" ht="24.2" customHeight="1">
      <c r="A136" s="34"/>
      <c r="B136" s="35"/>
      <c r="C136" s="168" t="s">
        <v>221</v>
      </c>
      <c r="D136" s="168" t="s">
        <v>116</v>
      </c>
      <c r="E136" s="169" t="s">
        <v>222</v>
      </c>
      <c r="F136" s="170" t="s">
        <v>223</v>
      </c>
      <c r="G136" s="171" t="s">
        <v>119</v>
      </c>
      <c r="H136" s="172">
        <v>77</v>
      </c>
      <c r="I136" s="173"/>
      <c r="J136" s="174">
        <f>ROUND(I136*H136,2)</f>
        <v>0</v>
      </c>
      <c r="K136" s="170" t="s">
        <v>120</v>
      </c>
      <c r="L136" s="39"/>
      <c r="M136" s="175" t="s">
        <v>19</v>
      </c>
      <c r="N136" s="176" t="s">
        <v>42</v>
      </c>
      <c r="O136" s="64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121</v>
      </c>
      <c r="AT136" s="179" t="s">
        <v>116</v>
      </c>
      <c r="AU136" s="179" t="s">
        <v>78</v>
      </c>
      <c r="AY136" s="17" t="s">
        <v>114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7" t="s">
        <v>76</v>
      </c>
      <c r="BK136" s="180">
        <f>ROUND(I136*H136,2)</f>
        <v>0</v>
      </c>
      <c r="BL136" s="17" t="s">
        <v>121</v>
      </c>
      <c r="BM136" s="179" t="s">
        <v>224</v>
      </c>
    </row>
    <row r="137" spans="1:65" s="2" customFormat="1" ht="11.25">
      <c r="A137" s="34"/>
      <c r="B137" s="35"/>
      <c r="C137" s="36"/>
      <c r="D137" s="181" t="s">
        <v>123</v>
      </c>
      <c r="E137" s="36"/>
      <c r="F137" s="182" t="s">
        <v>225</v>
      </c>
      <c r="G137" s="36"/>
      <c r="H137" s="36"/>
      <c r="I137" s="183"/>
      <c r="J137" s="36"/>
      <c r="K137" s="36"/>
      <c r="L137" s="39"/>
      <c r="M137" s="184"/>
      <c r="N137" s="18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123</v>
      </c>
      <c r="AU137" s="17" t="s">
        <v>78</v>
      </c>
    </row>
    <row r="138" spans="1:65" s="2" customFormat="1" ht="16.5" customHeight="1">
      <c r="A138" s="34"/>
      <c r="B138" s="35"/>
      <c r="C138" s="199" t="s">
        <v>226</v>
      </c>
      <c r="D138" s="199" t="s">
        <v>155</v>
      </c>
      <c r="E138" s="200" t="s">
        <v>227</v>
      </c>
      <c r="F138" s="201" t="s">
        <v>228</v>
      </c>
      <c r="G138" s="202" t="s">
        <v>229</v>
      </c>
      <c r="H138" s="203">
        <v>15.4</v>
      </c>
      <c r="I138" s="204"/>
      <c r="J138" s="205">
        <f>ROUND(I138*H138,2)</f>
        <v>0</v>
      </c>
      <c r="K138" s="201" t="s">
        <v>120</v>
      </c>
      <c r="L138" s="206"/>
      <c r="M138" s="207" t="s">
        <v>19</v>
      </c>
      <c r="N138" s="208" t="s">
        <v>42</v>
      </c>
      <c r="O138" s="64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159</v>
      </c>
      <c r="AT138" s="179" t="s">
        <v>155</v>
      </c>
      <c r="AU138" s="179" t="s">
        <v>78</v>
      </c>
      <c r="AY138" s="17" t="s">
        <v>114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7" t="s">
        <v>76</v>
      </c>
      <c r="BK138" s="180">
        <f>ROUND(I138*H138,2)</f>
        <v>0</v>
      </c>
      <c r="BL138" s="17" t="s">
        <v>121</v>
      </c>
      <c r="BM138" s="179" t="s">
        <v>230</v>
      </c>
    </row>
    <row r="139" spans="1:65" s="13" customFormat="1" ht="11.25">
      <c r="B139" s="186"/>
      <c r="C139" s="187"/>
      <c r="D139" s="188" t="s">
        <v>125</v>
      </c>
      <c r="E139" s="189" t="s">
        <v>19</v>
      </c>
      <c r="F139" s="190" t="s">
        <v>231</v>
      </c>
      <c r="G139" s="187"/>
      <c r="H139" s="191">
        <v>15.4</v>
      </c>
      <c r="I139" s="192"/>
      <c r="J139" s="187"/>
      <c r="K139" s="187"/>
      <c r="L139" s="193"/>
      <c r="M139" s="194"/>
      <c r="N139" s="195"/>
      <c r="O139" s="195"/>
      <c r="P139" s="195"/>
      <c r="Q139" s="195"/>
      <c r="R139" s="195"/>
      <c r="S139" s="195"/>
      <c r="T139" s="196"/>
      <c r="AT139" s="197" t="s">
        <v>125</v>
      </c>
      <c r="AU139" s="197" t="s">
        <v>78</v>
      </c>
      <c r="AV139" s="13" t="s">
        <v>78</v>
      </c>
      <c r="AW139" s="13" t="s">
        <v>33</v>
      </c>
      <c r="AX139" s="13" t="s">
        <v>76</v>
      </c>
      <c r="AY139" s="197" t="s">
        <v>114</v>
      </c>
    </row>
    <row r="140" spans="1:65" s="2" customFormat="1" ht="16.5" customHeight="1">
      <c r="A140" s="34"/>
      <c r="B140" s="35"/>
      <c r="C140" s="199" t="s">
        <v>7</v>
      </c>
      <c r="D140" s="199" t="s">
        <v>155</v>
      </c>
      <c r="E140" s="200" t="s">
        <v>232</v>
      </c>
      <c r="F140" s="201" t="s">
        <v>233</v>
      </c>
      <c r="G140" s="202" t="s">
        <v>229</v>
      </c>
      <c r="H140" s="203">
        <v>0.5</v>
      </c>
      <c r="I140" s="204"/>
      <c r="J140" s="205">
        <f>ROUND(I140*H140,2)</f>
        <v>0</v>
      </c>
      <c r="K140" s="201" t="s">
        <v>120</v>
      </c>
      <c r="L140" s="206"/>
      <c r="M140" s="207" t="s">
        <v>19</v>
      </c>
      <c r="N140" s="208" t="s">
        <v>42</v>
      </c>
      <c r="O140" s="64"/>
      <c r="P140" s="177">
        <f>O140*H140</f>
        <v>0</v>
      </c>
      <c r="Q140" s="177">
        <v>1E-3</v>
      </c>
      <c r="R140" s="177">
        <f>Q140*H140</f>
        <v>5.0000000000000001E-4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159</v>
      </c>
      <c r="AT140" s="179" t="s">
        <v>155</v>
      </c>
      <c r="AU140" s="179" t="s">
        <v>78</v>
      </c>
      <c r="AY140" s="17" t="s">
        <v>114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7" t="s">
        <v>76</v>
      </c>
      <c r="BK140" s="180">
        <f>ROUND(I140*H140,2)</f>
        <v>0</v>
      </c>
      <c r="BL140" s="17" t="s">
        <v>121</v>
      </c>
      <c r="BM140" s="179" t="s">
        <v>234</v>
      </c>
    </row>
    <row r="141" spans="1:65" s="2" customFormat="1" ht="21.75" customHeight="1">
      <c r="A141" s="34"/>
      <c r="B141" s="35"/>
      <c r="C141" s="168" t="s">
        <v>235</v>
      </c>
      <c r="D141" s="168" t="s">
        <v>116</v>
      </c>
      <c r="E141" s="169" t="s">
        <v>236</v>
      </c>
      <c r="F141" s="170" t="s">
        <v>237</v>
      </c>
      <c r="G141" s="171" t="s">
        <v>119</v>
      </c>
      <c r="H141" s="172">
        <v>209.47</v>
      </c>
      <c r="I141" s="173"/>
      <c r="J141" s="174">
        <f>ROUND(I141*H141,2)</f>
        <v>0</v>
      </c>
      <c r="K141" s="170" t="s">
        <v>120</v>
      </c>
      <c r="L141" s="39"/>
      <c r="M141" s="175" t="s">
        <v>19</v>
      </c>
      <c r="N141" s="176" t="s">
        <v>42</v>
      </c>
      <c r="O141" s="64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121</v>
      </c>
      <c r="AT141" s="179" t="s">
        <v>116</v>
      </c>
      <c r="AU141" s="179" t="s">
        <v>78</v>
      </c>
      <c r="AY141" s="17" t="s">
        <v>114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7" t="s">
        <v>76</v>
      </c>
      <c r="BK141" s="180">
        <f>ROUND(I141*H141,2)</f>
        <v>0</v>
      </c>
      <c r="BL141" s="17" t="s">
        <v>121</v>
      </c>
      <c r="BM141" s="179" t="s">
        <v>238</v>
      </c>
    </row>
    <row r="142" spans="1:65" s="2" customFormat="1" ht="11.25">
      <c r="A142" s="34"/>
      <c r="B142" s="35"/>
      <c r="C142" s="36"/>
      <c r="D142" s="181" t="s">
        <v>123</v>
      </c>
      <c r="E142" s="36"/>
      <c r="F142" s="182" t="s">
        <v>239</v>
      </c>
      <c r="G142" s="36"/>
      <c r="H142" s="36"/>
      <c r="I142" s="183"/>
      <c r="J142" s="36"/>
      <c r="K142" s="36"/>
      <c r="L142" s="39"/>
      <c r="M142" s="184"/>
      <c r="N142" s="18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123</v>
      </c>
      <c r="AU142" s="17" t="s">
        <v>78</v>
      </c>
    </row>
    <row r="143" spans="1:65" s="13" customFormat="1" ht="11.25">
      <c r="B143" s="186"/>
      <c r="C143" s="187"/>
      <c r="D143" s="188" t="s">
        <v>125</v>
      </c>
      <c r="E143" s="189" t="s">
        <v>19</v>
      </c>
      <c r="F143" s="190" t="s">
        <v>240</v>
      </c>
      <c r="G143" s="187"/>
      <c r="H143" s="191">
        <v>209.47</v>
      </c>
      <c r="I143" s="192"/>
      <c r="J143" s="187"/>
      <c r="K143" s="187"/>
      <c r="L143" s="193"/>
      <c r="M143" s="194"/>
      <c r="N143" s="195"/>
      <c r="O143" s="195"/>
      <c r="P143" s="195"/>
      <c r="Q143" s="195"/>
      <c r="R143" s="195"/>
      <c r="S143" s="195"/>
      <c r="T143" s="196"/>
      <c r="AT143" s="197" t="s">
        <v>125</v>
      </c>
      <c r="AU143" s="197" t="s">
        <v>78</v>
      </c>
      <c r="AV143" s="13" t="s">
        <v>78</v>
      </c>
      <c r="AW143" s="13" t="s">
        <v>33</v>
      </c>
      <c r="AX143" s="13" t="s">
        <v>76</v>
      </c>
      <c r="AY143" s="197" t="s">
        <v>114</v>
      </c>
    </row>
    <row r="144" spans="1:65" s="12" customFormat="1" ht="22.9" customHeight="1">
      <c r="B144" s="152"/>
      <c r="C144" s="153"/>
      <c r="D144" s="154" t="s">
        <v>70</v>
      </c>
      <c r="E144" s="166" t="s">
        <v>78</v>
      </c>
      <c r="F144" s="166" t="s">
        <v>241</v>
      </c>
      <c r="G144" s="153"/>
      <c r="H144" s="153"/>
      <c r="I144" s="156"/>
      <c r="J144" s="167">
        <f>BK144</f>
        <v>0</v>
      </c>
      <c r="K144" s="153"/>
      <c r="L144" s="158"/>
      <c r="M144" s="159"/>
      <c r="N144" s="160"/>
      <c r="O144" s="160"/>
      <c r="P144" s="161">
        <f>SUM(P145:P150)</f>
        <v>0</v>
      </c>
      <c r="Q144" s="160"/>
      <c r="R144" s="161">
        <f>SUM(R145:R150)</f>
        <v>13.536756</v>
      </c>
      <c r="S144" s="160"/>
      <c r="T144" s="162">
        <f>SUM(T145:T150)</f>
        <v>0</v>
      </c>
      <c r="AR144" s="163" t="s">
        <v>76</v>
      </c>
      <c r="AT144" s="164" t="s">
        <v>70</v>
      </c>
      <c r="AU144" s="164" t="s">
        <v>76</v>
      </c>
      <c r="AY144" s="163" t="s">
        <v>114</v>
      </c>
      <c r="BK144" s="165">
        <f>SUM(BK145:BK150)</f>
        <v>0</v>
      </c>
    </row>
    <row r="145" spans="1:65" s="2" customFormat="1" ht="21.75" customHeight="1">
      <c r="A145" s="34"/>
      <c r="B145" s="35"/>
      <c r="C145" s="168" t="s">
        <v>242</v>
      </c>
      <c r="D145" s="168" t="s">
        <v>116</v>
      </c>
      <c r="E145" s="169" t="s">
        <v>243</v>
      </c>
      <c r="F145" s="170" t="s">
        <v>244</v>
      </c>
      <c r="G145" s="171" t="s">
        <v>141</v>
      </c>
      <c r="H145" s="172">
        <v>5.3</v>
      </c>
      <c r="I145" s="173"/>
      <c r="J145" s="174">
        <f>ROUND(I145*H145,2)</f>
        <v>0</v>
      </c>
      <c r="K145" s="170" t="s">
        <v>120</v>
      </c>
      <c r="L145" s="39"/>
      <c r="M145" s="175" t="s">
        <v>19</v>
      </c>
      <c r="N145" s="176" t="s">
        <v>42</v>
      </c>
      <c r="O145" s="64"/>
      <c r="P145" s="177">
        <f>O145*H145</f>
        <v>0</v>
      </c>
      <c r="Q145" s="177">
        <v>2.5505399999999998</v>
      </c>
      <c r="R145" s="177">
        <f>Q145*H145</f>
        <v>13.517861999999999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121</v>
      </c>
      <c r="AT145" s="179" t="s">
        <v>116</v>
      </c>
      <c r="AU145" s="179" t="s">
        <v>78</v>
      </c>
      <c r="AY145" s="17" t="s">
        <v>114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7" t="s">
        <v>76</v>
      </c>
      <c r="BK145" s="180">
        <f>ROUND(I145*H145,2)</f>
        <v>0</v>
      </c>
      <c r="BL145" s="17" t="s">
        <v>121</v>
      </c>
      <c r="BM145" s="179" t="s">
        <v>245</v>
      </c>
    </row>
    <row r="146" spans="1:65" s="2" customFormat="1" ht="11.25">
      <c r="A146" s="34"/>
      <c r="B146" s="35"/>
      <c r="C146" s="36"/>
      <c r="D146" s="181" t="s">
        <v>123</v>
      </c>
      <c r="E146" s="36"/>
      <c r="F146" s="182" t="s">
        <v>246</v>
      </c>
      <c r="G146" s="36"/>
      <c r="H146" s="36"/>
      <c r="I146" s="183"/>
      <c r="J146" s="36"/>
      <c r="K146" s="36"/>
      <c r="L146" s="39"/>
      <c r="M146" s="184"/>
      <c r="N146" s="18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123</v>
      </c>
      <c r="AU146" s="17" t="s">
        <v>78</v>
      </c>
    </row>
    <row r="147" spans="1:65" s="2" customFormat="1" ht="16.5" customHeight="1">
      <c r="A147" s="34"/>
      <c r="B147" s="35"/>
      <c r="C147" s="168" t="s">
        <v>247</v>
      </c>
      <c r="D147" s="168" t="s">
        <v>116</v>
      </c>
      <c r="E147" s="169" t="s">
        <v>248</v>
      </c>
      <c r="F147" s="170" t="s">
        <v>249</v>
      </c>
      <c r="G147" s="171" t="s">
        <v>119</v>
      </c>
      <c r="H147" s="172">
        <v>14.1</v>
      </c>
      <c r="I147" s="173"/>
      <c r="J147" s="174">
        <f>ROUND(I147*H147,2)</f>
        <v>0</v>
      </c>
      <c r="K147" s="170" t="s">
        <v>120</v>
      </c>
      <c r="L147" s="39"/>
      <c r="M147" s="175" t="s">
        <v>19</v>
      </c>
      <c r="N147" s="176" t="s">
        <v>42</v>
      </c>
      <c r="O147" s="64"/>
      <c r="P147" s="177">
        <f>O147*H147</f>
        <v>0</v>
      </c>
      <c r="Q147" s="177">
        <v>1.2999999999999999E-3</v>
      </c>
      <c r="R147" s="177">
        <f>Q147*H147</f>
        <v>1.8329999999999999E-2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121</v>
      </c>
      <c r="AT147" s="179" t="s">
        <v>116</v>
      </c>
      <c r="AU147" s="179" t="s">
        <v>78</v>
      </c>
      <c r="AY147" s="17" t="s">
        <v>114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7" t="s">
        <v>76</v>
      </c>
      <c r="BK147" s="180">
        <f>ROUND(I147*H147,2)</f>
        <v>0</v>
      </c>
      <c r="BL147" s="17" t="s">
        <v>121</v>
      </c>
      <c r="BM147" s="179" t="s">
        <v>250</v>
      </c>
    </row>
    <row r="148" spans="1:65" s="2" customFormat="1" ht="11.25">
      <c r="A148" s="34"/>
      <c r="B148" s="35"/>
      <c r="C148" s="36"/>
      <c r="D148" s="181" t="s">
        <v>123</v>
      </c>
      <c r="E148" s="36"/>
      <c r="F148" s="182" t="s">
        <v>251</v>
      </c>
      <c r="G148" s="36"/>
      <c r="H148" s="36"/>
      <c r="I148" s="183"/>
      <c r="J148" s="36"/>
      <c r="K148" s="36"/>
      <c r="L148" s="39"/>
      <c r="M148" s="184"/>
      <c r="N148" s="18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123</v>
      </c>
      <c r="AU148" s="17" t="s">
        <v>78</v>
      </c>
    </row>
    <row r="149" spans="1:65" s="2" customFormat="1" ht="16.5" customHeight="1">
      <c r="A149" s="34"/>
      <c r="B149" s="35"/>
      <c r="C149" s="168" t="s">
        <v>252</v>
      </c>
      <c r="D149" s="168" t="s">
        <v>116</v>
      </c>
      <c r="E149" s="169" t="s">
        <v>253</v>
      </c>
      <c r="F149" s="170" t="s">
        <v>254</v>
      </c>
      <c r="G149" s="171" t="s">
        <v>119</v>
      </c>
      <c r="H149" s="172">
        <v>14.1</v>
      </c>
      <c r="I149" s="173"/>
      <c r="J149" s="174">
        <f>ROUND(I149*H149,2)</f>
        <v>0</v>
      </c>
      <c r="K149" s="170" t="s">
        <v>120</v>
      </c>
      <c r="L149" s="39"/>
      <c r="M149" s="175" t="s">
        <v>19</v>
      </c>
      <c r="N149" s="176" t="s">
        <v>42</v>
      </c>
      <c r="O149" s="64"/>
      <c r="P149" s="177">
        <f>O149*H149</f>
        <v>0</v>
      </c>
      <c r="Q149" s="177">
        <v>4.0000000000000003E-5</v>
      </c>
      <c r="R149" s="177">
        <f>Q149*H149</f>
        <v>5.6400000000000005E-4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121</v>
      </c>
      <c r="AT149" s="179" t="s">
        <v>116</v>
      </c>
      <c r="AU149" s="179" t="s">
        <v>78</v>
      </c>
      <c r="AY149" s="17" t="s">
        <v>114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7" t="s">
        <v>76</v>
      </c>
      <c r="BK149" s="180">
        <f>ROUND(I149*H149,2)</f>
        <v>0</v>
      </c>
      <c r="BL149" s="17" t="s">
        <v>121</v>
      </c>
      <c r="BM149" s="179" t="s">
        <v>255</v>
      </c>
    </row>
    <row r="150" spans="1:65" s="2" customFormat="1" ht="11.25">
      <c r="A150" s="34"/>
      <c r="B150" s="35"/>
      <c r="C150" s="36"/>
      <c r="D150" s="181" t="s">
        <v>123</v>
      </c>
      <c r="E150" s="36"/>
      <c r="F150" s="182" t="s">
        <v>256</v>
      </c>
      <c r="G150" s="36"/>
      <c r="H150" s="36"/>
      <c r="I150" s="183"/>
      <c r="J150" s="36"/>
      <c r="K150" s="36"/>
      <c r="L150" s="39"/>
      <c r="M150" s="184"/>
      <c r="N150" s="18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123</v>
      </c>
      <c r="AU150" s="17" t="s">
        <v>78</v>
      </c>
    </row>
    <row r="151" spans="1:65" s="12" customFormat="1" ht="22.9" customHeight="1">
      <c r="B151" s="152"/>
      <c r="C151" s="153"/>
      <c r="D151" s="154" t="s">
        <v>70</v>
      </c>
      <c r="E151" s="166" t="s">
        <v>121</v>
      </c>
      <c r="F151" s="166" t="s">
        <v>257</v>
      </c>
      <c r="G151" s="153"/>
      <c r="H151" s="153"/>
      <c r="I151" s="156"/>
      <c r="J151" s="167">
        <f>BK151</f>
        <v>0</v>
      </c>
      <c r="K151" s="153"/>
      <c r="L151" s="158"/>
      <c r="M151" s="159"/>
      <c r="N151" s="160"/>
      <c r="O151" s="160"/>
      <c r="P151" s="161">
        <f>SUM(P152:P170)</f>
        <v>0</v>
      </c>
      <c r="Q151" s="160"/>
      <c r="R151" s="161">
        <f>SUM(R152:R170)</f>
        <v>251.12952594000001</v>
      </c>
      <c r="S151" s="160"/>
      <c r="T151" s="162">
        <f>SUM(T152:T170)</f>
        <v>0</v>
      </c>
      <c r="AR151" s="163" t="s">
        <v>76</v>
      </c>
      <c r="AT151" s="164" t="s">
        <v>70</v>
      </c>
      <c r="AU151" s="164" t="s">
        <v>76</v>
      </c>
      <c r="AY151" s="163" t="s">
        <v>114</v>
      </c>
      <c r="BK151" s="165">
        <f>SUM(BK152:BK170)</f>
        <v>0</v>
      </c>
    </row>
    <row r="152" spans="1:65" s="2" customFormat="1" ht="16.5" customHeight="1">
      <c r="A152" s="34"/>
      <c r="B152" s="35"/>
      <c r="C152" s="168" t="s">
        <v>258</v>
      </c>
      <c r="D152" s="168" t="s">
        <v>116</v>
      </c>
      <c r="E152" s="169" t="s">
        <v>259</v>
      </c>
      <c r="F152" s="170" t="s">
        <v>260</v>
      </c>
      <c r="G152" s="171" t="s">
        <v>119</v>
      </c>
      <c r="H152" s="172">
        <v>53.21</v>
      </c>
      <c r="I152" s="173"/>
      <c r="J152" s="174">
        <f>ROUND(I152*H152,2)</f>
        <v>0</v>
      </c>
      <c r="K152" s="170" t="s">
        <v>120</v>
      </c>
      <c r="L152" s="39"/>
      <c r="M152" s="175" t="s">
        <v>19</v>
      </c>
      <c r="N152" s="176" t="s">
        <v>42</v>
      </c>
      <c r="O152" s="64"/>
      <c r="P152" s="177">
        <f>O152*H152</f>
        <v>0</v>
      </c>
      <c r="Q152" s="177">
        <v>0.24532999999999999</v>
      </c>
      <c r="R152" s="177">
        <f>Q152*H152</f>
        <v>13.054009300000001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121</v>
      </c>
      <c r="AT152" s="179" t="s">
        <v>116</v>
      </c>
      <c r="AU152" s="179" t="s">
        <v>78</v>
      </c>
      <c r="AY152" s="17" t="s">
        <v>114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7" t="s">
        <v>76</v>
      </c>
      <c r="BK152" s="180">
        <f>ROUND(I152*H152,2)</f>
        <v>0</v>
      </c>
      <c r="BL152" s="17" t="s">
        <v>121</v>
      </c>
      <c r="BM152" s="179" t="s">
        <v>261</v>
      </c>
    </row>
    <row r="153" spans="1:65" s="2" customFormat="1" ht="11.25">
      <c r="A153" s="34"/>
      <c r="B153" s="35"/>
      <c r="C153" s="36"/>
      <c r="D153" s="181" t="s">
        <v>123</v>
      </c>
      <c r="E153" s="36"/>
      <c r="F153" s="182" t="s">
        <v>262</v>
      </c>
      <c r="G153" s="36"/>
      <c r="H153" s="36"/>
      <c r="I153" s="183"/>
      <c r="J153" s="36"/>
      <c r="K153" s="36"/>
      <c r="L153" s="39"/>
      <c r="M153" s="184"/>
      <c r="N153" s="18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123</v>
      </c>
      <c r="AU153" s="17" t="s">
        <v>78</v>
      </c>
    </row>
    <row r="154" spans="1:65" s="13" customFormat="1" ht="11.25">
      <c r="B154" s="186"/>
      <c r="C154" s="187"/>
      <c r="D154" s="188" t="s">
        <v>125</v>
      </c>
      <c r="E154" s="189" t="s">
        <v>19</v>
      </c>
      <c r="F154" s="190" t="s">
        <v>263</v>
      </c>
      <c r="G154" s="187"/>
      <c r="H154" s="191">
        <v>53.21</v>
      </c>
      <c r="I154" s="192"/>
      <c r="J154" s="187"/>
      <c r="K154" s="187"/>
      <c r="L154" s="193"/>
      <c r="M154" s="194"/>
      <c r="N154" s="195"/>
      <c r="O154" s="195"/>
      <c r="P154" s="195"/>
      <c r="Q154" s="195"/>
      <c r="R154" s="195"/>
      <c r="S154" s="195"/>
      <c r="T154" s="196"/>
      <c r="AT154" s="197" t="s">
        <v>125</v>
      </c>
      <c r="AU154" s="197" t="s">
        <v>78</v>
      </c>
      <c r="AV154" s="13" t="s">
        <v>78</v>
      </c>
      <c r="AW154" s="13" t="s">
        <v>33</v>
      </c>
      <c r="AX154" s="13" t="s">
        <v>76</v>
      </c>
      <c r="AY154" s="197" t="s">
        <v>114</v>
      </c>
    </row>
    <row r="155" spans="1:65" s="2" customFormat="1" ht="21.75" customHeight="1">
      <c r="A155" s="34"/>
      <c r="B155" s="35"/>
      <c r="C155" s="168" t="s">
        <v>264</v>
      </c>
      <c r="D155" s="168" t="s">
        <v>116</v>
      </c>
      <c r="E155" s="169" t="s">
        <v>265</v>
      </c>
      <c r="F155" s="170" t="s">
        <v>266</v>
      </c>
      <c r="G155" s="171" t="s">
        <v>119</v>
      </c>
      <c r="H155" s="172">
        <v>5.36</v>
      </c>
      <c r="I155" s="173"/>
      <c r="J155" s="174">
        <f>ROUND(I155*H155,2)</f>
        <v>0</v>
      </c>
      <c r="K155" s="170" t="s">
        <v>120</v>
      </c>
      <c r="L155" s="39"/>
      <c r="M155" s="175" t="s">
        <v>19</v>
      </c>
      <c r="N155" s="176" t="s">
        <v>42</v>
      </c>
      <c r="O155" s="64"/>
      <c r="P155" s="177">
        <f>O155*H155</f>
        <v>0</v>
      </c>
      <c r="Q155" s="177">
        <v>0.49065999999999999</v>
      </c>
      <c r="R155" s="177">
        <f>Q155*H155</f>
        <v>2.6299375999999999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121</v>
      </c>
      <c r="AT155" s="179" t="s">
        <v>116</v>
      </c>
      <c r="AU155" s="179" t="s">
        <v>78</v>
      </c>
      <c r="AY155" s="17" t="s">
        <v>114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7" t="s">
        <v>76</v>
      </c>
      <c r="BK155" s="180">
        <f>ROUND(I155*H155,2)</f>
        <v>0</v>
      </c>
      <c r="BL155" s="17" t="s">
        <v>121</v>
      </c>
      <c r="BM155" s="179" t="s">
        <v>267</v>
      </c>
    </row>
    <row r="156" spans="1:65" s="2" customFormat="1" ht="11.25">
      <c r="A156" s="34"/>
      <c r="B156" s="35"/>
      <c r="C156" s="36"/>
      <c r="D156" s="181" t="s">
        <v>123</v>
      </c>
      <c r="E156" s="36"/>
      <c r="F156" s="182" t="s">
        <v>268</v>
      </c>
      <c r="G156" s="36"/>
      <c r="H156" s="36"/>
      <c r="I156" s="183"/>
      <c r="J156" s="36"/>
      <c r="K156" s="36"/>
      <c r="L156" s="39"/>
      <c r="M156" s="184"/>
      <c r="N156" s="18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123</v>
      </c>
      <c r="AU156" s="17" t="s">
        <v>78</v>
      </c>
    </row>
    <row r="157" spans="1:65" s="2" customFormat="1" ht="16.5" customHeight="1">
      <c r="A157" s="34"/>
      <c r="B157" s="35"/>
      <c r="C157" s="168" t="s">
        <v>269</v>
      </c>
      <c r="D157" s="168" t="s">
        <v>116</v>
      </c>
      <c r="E157" s="169" t="s">
        <v>270</v>
      </c>
      <c r="F157" s="170" t="s">
        <v>271</v>
      </c>
      <c r="G157" s="171" t="s">
        <v>119</v>
      </c>
      <c r="H157" s="172">
        <v>30.998000000000001</v>
      </c>
      <c r="I157" s="173"/>
      <c r="J157" s="174">
        <f>ROUND(I157*H157,2)</f>
        <v>0</v>
      </c>
      <c r="K157" s="170" t="s">
        <v>120</v>
      </c>
      <c r="L157" s="39"/>
      <c r="M157" s="175" t="s">
        <v>19</v>
      </c>
      <c r="N157" s="176" t="s">
        <v>42</v>
      </c>
      <c r="O157" s="64"/>
      <c r="P157" s="177">
        <f>O157*H157</f>
        <v>0</v>
      </c>
      <c r="Q157" s="177">
        <v>0.22797999999999999</v>
      </c>
      <c r="R157" s="177">
        <f>Q157*H157</f>
        <v>7.06692404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121</v>
      </c>
      <c r="AT157" s="179" t="s">
        <v>116</v>
      </c>
      <c r="AU157" s="179" t="s">
        <v>78</v>
      </c>
      <c r="AY157" s="17" t="s">
        <v>114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7" t="s">
        <v>76</v>
      </c>
      <c r="BK157" s="180">
        <f>ROUND(I157*H157,2)</f>
        <v>0</v>
      </c>
      <c r="BL157" s="17" t="s">
        <v>121</v>
      </c>
      <c r="BM157" s="179" t="s">
        <v>272</v>
      </c>
    </row>
    <row r="158" spans="1:65" s="2" customFormat="1" ht="11.25">
      <c r="A158" s="34"/>
      <c r="B158" s="35"/>
      <c r="C158" s="36"/>
      <c r="D158" s="181" t="s">
        <v>123</v>
      </c>
      <c r="E158" s="36"/>
      <c r="F158" s="182" t="s">
        <v>273</v>
      </c>
      <c r="G158" s="36"/>
      <c r="H158" s="36"/>
      <c r="I158" s="183"/>
      <c r="J158" s="36"/>
      <c r="K158" s="36"/>
      <c r="L158" s="39"/>
      <c r="M158" s="184"/>
      <c r="N158" s="18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123</v>
      </c>
      <c r="AU158" s="17" t="s">
        <v>78</v>
      </c>
    </row>
    <row r="159" spans="1:65" s="13" customFormat="1" ht="11.25">
      <c r="B159" s="186"/>
      <c r="C159" s="187"/>
      <c r="D159" s="188" t="s">
        <v>125</v>
      </c>
      <c r="E159" s="189" t="s">
        <v>19</v>
      </c>
      <c r="F159" s="190" t="s">
        <v>274</v>
      </c>
      <c r="G159" s="187"/>
      <c r="H159" s="191">
        <v>30.998000000000001</v>
      </c>
      <c r="I159" s="192"/>
      <c r="J159" s="187"/>
      <c r="K159" s="187"/>
      <c r="L159" s="193"/>
      <c r="M159" s="194"/>
      <c r="N159" s="195"/>
      <c r="O159" s="195"/>
      <c r="P159" s="195"/>
      <c r="Q159" s="195"/>
      <c r="R159" s="195"/>
      <c r="S159" s="195"/>
      <c r="T159" s="196"/>
      <c r="AT159" s="197" t="s">
        <v>125</v>
      </c>
      <c r="AU159" s="197" t="s">
        <v>78</v>
      </c>
      <c r="AV159" s="13" t="s">
        <v>78</v>
      </c>
      <c r="AW159" s="13" t="s">
        <v>33</v>
      </c>
      <c r="AX159" s="13" t="s">
        <v>76</v>
      </c>
      <c r="AY159" s="197" t="s">
        <v>114</v>
      </c>
    </row>
    <row r="160" spans="1:65" s="2" customFormat="1" ht="24.2" customHeight="1">
      <c r="A160" s="34"/>
      <c r="B160" s="35"/>
      <c r="C160" s="168" t="s">
        <v>275</v>
      </c>
      <c r="D160" s="168" t="s">
        <v>116</v>
      </c>
      <c r="E160" s="169" t="s">
        <v>276</v>
      </c>
      <c r="F160" s="170" t="s">
        <v>277</v>
      </c>
      <c r="G160" s="171" t="s">
        <v>141</v>
      </c>
      <c r="H160" s="172">
        <v>4.5</v>
      </c>
      <c r="I160" s="173"/>
      <c r="J160" s="174">
        <f>ROUND(I160*H160,2)</f>
        <v>0</v>
      </c>
      <c r="K160" s="170" t="s">
        <v>120</v>
      </c>
      <c r="L160" s="39"/>
      <c r="M160" s="175" t="s">
        <v>19</v>
      </c>
      <c r="N160" s="176" t="s">
        <v>42</v>
      </c>
      <c r="O160" s="64"/>
      <c r="P160" s="177">
        <f>O160*H160</f>
        <v>0</v>
      </c>
      <c r="Q160" s="177">
        <v>2.49255</v>
      </c>
      <c r="R160" s="177">
        <f>Q160*H160</f>
        <v>11.216475000000001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121</v>
      </c>
      <c r="AT160" s="179" t="s">
        <v>116</v>
      </c>
      <c r="AU160" s="179" t="s">
        <v>78</v>
      </c>
      <c r="AY160" s="17" t="s">
        <v>114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7" t="s">
        <v>76</v>
      </c>
      <c r="BK160" s="180">
        <f>ROUND(I160*H160,2)</f>
        <v>0</v>
      </c>
      <c r="BL160" s="17" t="s">
        <v>121</v>
      </c>
      <c r="BM160" s="179" t="s">
        <v>278</v>
      </c>
    </row>
    <row r="161" spans="1:65" s="2" customFormat="1" ht="11.25">
      <c r="A161" s="34"/>
      <c r="B161" s="35"/>
      <c r="C161" s="36"/>
      <c r="D161" s="181" t="s">
        <v>123</v>
      </c>
      <c r="E161" s="36"/>
      <c r="F161" s="182" t="s">
        <v>279</v>
      </c>
      <c r="G161" s="36"/>
      <c r="H161" s="36"/>
      <c r="I161" s="183"/>
      <c r="J161" s="36"/>
      <c r="K161" s="36"/>
      <c r="L161" s="39"/>
      <c r="M161" s="184"/>
      <c r="N161" s="18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123</v>
      </c>
      <c r="AU161" s="17" t="s">
        <v>78</v>
      </c>
    </row>
    <row r="162" spans="1:65" s="2" customFormat="1" ht="16.5" customHeight="1">
      <c r="A162" s="34"/>
      <c r="B162" s="35"/>
      <c r="C162" s="168" t="s">
        <v>280</v>
      </c>
      <c r="D162" s="168" t="s">
        <v>116</v>
      </c>
      <c r="E162" s="169" t="s">
        <v>281</v>
      </c>
      <c r="F162" s="170" t="s">
        <v>282</v>
      </c>
      <c r="G162" s="171" t="s">
        <v>141</v>
      </c>
      <c r="H162" s="172">
        <v>52.85</v>
      </c>
      <c r="I162" s="173"/>
      <c r="J162" s="174">
        <f>ROUND(I162*H162,2)</f>
        <v>0</v>
      </c>
      <c r="K162" s="170" t="s">
        <v>120</v>
      </c>
      <c r="L162" s="39"/>
      <c r="M162" s="175" t="s">
        <v>19</v>
      </c>
      <c r="N162" s="176" t="s">
        <v>42</v>
      </c>
      <c r="O162" s="64"/>
      <c r="P162" s="177">
        <f>O162*H162</f>
        <v>0</v>
      </c>
      <c r="Q162" s="177">
        <v>2.4300000000000002</v>
      </c>
      <c r="R162" s="177">
        <f>Q162*H162</f>
        <v>128.4255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121</v>
      </c>
      <c r="AT162" s="179" t="s">
        <v>116</v>
      </c>
      <c r="AU162" s="179" t="s">
        <v>78</v>
      </c>
      <c r="AY162" s="17" t="s">
        <v>114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7" t="s">
        <v>76</v>
      </c>
      <c r="BK162" s="180">
        <f>ROUND(I162*H162,2)</f>
        <v>0</v>
      </c>
      <c r="BL162" s="17" t="s">
        <v>121</v>
      </c>
      <c r="BM162" s="179" t="s">
        <v>283</v>
      </c>
    </row>
    <row r="163" spans="1:65" s="2" customFormat="1" ht="11.25">
      <c r="A163" s="34"/>
      <c r="B163" s="35"/>
      <c r="C163" s="36"/>
      <c r="D163" s="181" t="s">
        <v>123</v>
      </c>
      <c r="E163" s="36"/>
      <c r="F163" s="182" t="s">
        <v>284</v>
      </c>
      <c r="G163" s="36"/>
      <c r="H163" s="36"/>
      <c r="I163" s="183"/>
      <c r="J163" s="36"/>
      <c r="K163" s="36"/>
      <c r="L163" s="39"/>
      <c r="M163" s="184"/>
      <c r="N163" s="18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123</v>
      </c>
      <c r="AU163" s="17" t="s">
        <v>78</v>
      </c>
    </row>
    <row r="164" spans="1:65" s="13" customFormat="1" ht="11.25">
      <c r="B164" s="186"/>
      <c r="C164" s="187"/>
      <c r="D164" s="188" t="s">
        <v>125</v>
      </c>
      <c r="E164" s="189" t="s">
        <v>19</v>
      </c>
      <c r="F164" s="190" t="s">
        <v>285</v>
      </c>
      <c r="G164" s="187"/>
      <c r="H164" s="191">
        <v>52.85</v>
      </c>
      <c r="I164" s="192"/>
      <c r="J164" s="187"/>
      <c r="K164" s="187"/>
      <c r="L164" s="193"/>
      <c r="M164" s="194"/>
      <c r="N164" s="195"/>
      <c r="O164" s="195"/>
      <c r="P164" s="195"/>
      <c r="Q164" s="195"/>
      <c r="R164" s="195"/>
      <c r="S164" s="195"/>
      <c r="T164" s="196"/>
      <c r="AT164" s="197" t="s">
        <v>125</v>
      </c>
      <c r="AU164" s="197" t="s">
        <v>78</v>
      </c>
      <c r="AV164" s="13" t="s">
        <v>78</v>
      </c>
      <c r="AW164" s="13" t="s">
        <v>33</v>
      </c>
      <c r="AX164" s="13" t="s">
        <v>76</v>
      </c>
      <c r="AY164" s="197" t="s">
        <v>114</v>
      </c>
    </row>
    <row r="165" spans="1:65" s="2" customFormat="1" ht="16.5" customHeight="1">
      <c r="A165" s="34"/>
      <c r="B165" s="35"/>
      <c r="C165" s="168" t="s">
        <v>286</v>
      </c>
      <c r="D165" s="168" t="s">
        <v>116</v>
      </c>
      <c r="E165" s="169" t="s">
        <v>281</v>
      </c>
      <c r="F165" s="170" t="s">
        <v>282</v>
      </c>
      <c r="G165" s="171" t="s">
        <v>141</v>
      </c>
      <c r="H165" s="172">
        <v>12.5</v>
      </c>
      <c r="I165" s="173"/>
      <c r="J165" s="174">
        <f>ROUND(I165*H165,2)</f>
        <v>0</v>
      </c>
      <c r="K165" s="170" t="s">
        <v>120</v>
      </c>
      <c r="L165" s="39"/>
      <c r="M165" s="175" t="s">
        <v>19</v>
      </c>
      <c r="N165" s="176" t="s">
        <v>42</v>
      </c>
      <c r="O165" s="64"/>
      <c r="P165" s="177">
        <f>O165*H165</f>
        <v>0</v>
      </c>
      <c r="Q165" s="177">
        <v>2.4300000000000002</v>
      </c>
      <c r="R165" s="177">
        <f>Q165*H165</f>
        <v>30.375000000000004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121</v>
      </c>
      <c r="AT165" s="179" t="s">
        <v>116</v>
      </c>
      <c r="AU165" s="179" t="s">
        <v>78</v>
      </c>
      <c r="AY165" s="17" t="s">
        <v>114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7" t="s">
        <v>76</v>
      </c>
      <c r="BK165" s="180">
        <f>ROUND(I165*H165,2)</f>
        <v>0</v>
      </c>
      <c r="BL165" s="17" t="s">
        <v>121</v>
      </c>
      <c r="BM165" s="179" t="s">
        <v>287</v>
      </c>
    </row>
    <row r="166" spans="1:65" s="2" customFormat="1" ht="11.25">
      <c r="A166" s="34"/>
      <c r="B166" s="35"/>
      <c r="C166" s="36"/>
      <c r="D166" s="181" t="s">
        <v>123</v>
      </c>
      <c r="E166" s="36"/>
      <c r="F166" s="182" t="s">
        <v>284</v>
      </c>
      <c r="G166" s="36"/>
      <c r="H166" s="36"/>
      <c r="I166" s="183"/>
      <c r="J166" s="36"/>
      <c r="K166" s="36"/>
      <c r="L166" s="39"/>
      <c r="M166" s="184"/>
      <c r="N166" s="18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123</v>
      </c>
      <c r="AU166" s="17" t="s">
        <v>78</v>
      </c>
    </row>
    <row r="167" spans="1:65" s="13" customFormat="1" ht="11.25">
      <c r="B167" s="186"/>
      <c r="C167" s="187"/>
      <c r="D167" s="188" t="s">
        <v>125</v>
      </c>
      <c r="E167" s="189" t="s">
        <v>19</v>
      </c>
      <c r="F167" s="190" t="s">
        <v>288</v>
      </c>
      <c r="G167" s="187"/>
      <c r="H167" s="191">
        <v>12.5</v>
      </c>
      <c r="I167" s="192"/>
      <c r="J167" s="187"/>
      <c r="K167" s="187"/>
      <c r="L167" s="193"/>
      <c r="M167" s="194"/>
      <c r="N167" s="195"/>
      <c r="O167" s="195"/>
      <c r="P167" s="195"/>
      <c r="Q167" s="195"/>
      <c r="R167" s="195"/>
      <c r="S167" s="195"/>
      <c r="T167" s="196"/>
      <c r="AT167" s="197" t="s">
        <v>125</v>
      </c>
      <c r="AU167" s="197" t="s">
        <v>78</v>
      </c>
      <c r="AV167" s="13" t="s">
        <v>78</v>
      </c>
      <c r="AW167" s="13" t="s">
        <v>33</v>
      </c>
      <c r="AX167" s="13" t="s">
        <v>76</v>
      </c>
      <c r="AY167" s="197" t="s">
        <v>114</v>
      </c>
    </row>
    <row r="168" spans="1:65" s="2" customFormat="1" ht="24.2" customHeight="1">
      <c r="A168" s="34"/>
      <c r="B168" s="35"/>
      <c r="C168" s="168" t="s">
        <v>289</v>
      </c>
      <c r="D168" s="168" t="s">
        <v>116</v>
      </c>
      <c r="E168" s="169" t="s">
        <v>290</v>
      </c>
      <c r="F168" s="170" t="s">
        <v>291</v>
      </c>
      <c r="G168" s="171" t="s">
        <v>141</v>
      </c>
      <c r="H168" s="172">
        <v>26.408000000000001</v>
      </c>
      <c r="I168" s="173"/>
      <c r="J168" s="174">
        <f>ROUND(I168*H168,2)</f>
        <v>0</v>
      </c>
      <c r="K168" s="170" t="s">
        <v>120</v>
      </c>
      <c r="L168" s="39"/>
      <c r="M168" s="175" t="s">
        <v>19</v>
      </c>
      <c r="N168" s="176" t="s">
        <v>42</v>
      </c>
      <c r="O168" s="64"/>
      <c r="P168" s="177">
        <f>O168*H168</f>
        <v>0</v>
      </c>
      <c r="Q168" s="177">
        <v>2.21</v>
      </c>
      <c r="R168" s="177">
        <f>Q168*H168</f>
        <v>58.36168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121</v>
      </c>
      <c r="AT168" s="179" t="s">
        <v>116</v>
      </c>
      <c r="AU168" s="179" t="s">
        <v>78</v>
      </c>
      <c r="AY168" s="17" t="s">
        <v>114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7" t="s">
        <v>76</v>
      </c>
      <c r="BK168" s="180">
        <f>ROUND(I168*H168,2)</f>
        <v>0</v>
      </c>
      <c r="BL168" s="17" t="s">
        <v>121</v>
      </c>
      <c r="BM168" s="179" t="s">
        <v>292</v>
      </c>
    </row>
    <row r="169" spans="1:65" s="2" customFormat="1" ht="11.25">
      <c r="A169" s="34"/>
      <c r="B169" s="35"/>
      <c r="C169" s="36"/>
      <c r="D169" s="181" t="s">
        <v>123</v>
      </c>
      <c r="E169" s="36"/>
      <c r="F169" s="182" t="s">
        <v>293</v>
      </c>
      <c r="G169" s="36"/>
      <c r="H169" s="36"/>
      <c r="I169" s="183"/>
      <c r="J169" s="36"/>
      <c r="K169" s="36"/>
      <c r="L169" s="39"/>
      <c r="M169" s="184"/>
      <c r="N169" s="18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123</v>
      </c>
      <c r="AU169" s="17" t="s">
        <v>78</v>
      </c>
    </row>
    <row r="170" spans="1:65" s="13" customFormat="1" ht="11.25">
      <c r="B170" s="186"/>
      <c r="C170" s="187"/>
      <c r="D170" s="188" t="s">
        <v>125</v>
      </c>
      <c r="E170" s="189" t="s">
        <v>19</v>
      </c>
      <c r="F170" s="190" t="s">
        <v>294</v>
      </c>
      <c r="G170" s="187"/>
      <c r="H170" s="191">
        <v>26.408000000000001</v>
      </c>
      <c r="I170" s="192"/>
      <c r="J170" s="187"/>
      <c r="K170" s="187"/>
      <c r="L170" s="193"/>
      <c r="M170" s="194"/>
      <c r="N170" s="195"/>
      <c r="O170" s="195"/>
      <c r="P170" s="195"/>
      <c r="Q170" s="195"/>
      <c r="R170" s="195"/>
      <c r="S170" s="195"/>
      <c r="T170" s="196"/>
      <c r="AT170" s="197" t="s">
        <v>125</v>
      </c>
      <c r="AU170" s="197" t="s">
        <v>78</v>
      </c>
      <c r="AV170" s="13" t="s">
        <v>78</v>
      </c>
      <c r="AW170" s="13" t="s">
        <v>33</v>
      </c>
      <c r="AX170" s="13" t="s">
        <v>76</v>
      </c>
      <c r="AY170" s="197" t="s">
        <v>114</v>
      </c>
    </row>
    <row r="171" spans="1:65" s="12" customFormat="1" ht="22.9" customHeight="1">
      <c r="B171" s="152"/>
      <c r="C171" s="153"/>
      <c r="D171" s="154" t="s">
        <v>70</v>
      </c>
      <c r="E171" s="166" t="s">
        <v>144</v>
      </c>
      <c r="F171" s="166" t="s">
        <v>295</v>
      </c>
      <c r="G171" s="153"/>
      <c r="H171" s="153"/>
      <c r="I171" s="156"/>
      <c r="J171" s="167">
        <f>BK171</f>
        <v>0</v>
      </c>
      <c r="K171" s="153"/>
      <c r="L171" s="158"/>
      <c r="M171" s="159"/>
      <c r="N171" s="160"/>
      <c r="O171" s="160"/>
      <c r="P171" s="161">
        <f>SUM(P172:P205)</f>
        <v>0</v>
      </c>
      <c r="Q171" s="160"/>
      <c r="R171" s="161">
        <f>SUM(R172:R205)</f>
        <v>118.74924539999998</v>
      </c>
      <c r="S171" s="160"/>
      <c r="T171" s="162">
        <f>SUM(T172:T205)</f>
        <v>0</v>
      </c>
      <c r="AR171" s="163" t="s">
        <v>76</v>
      </c>
      <c r="AT171" s="164" t="s">
        <v>70</v>
      </c>
      <c r="AU171" s="164" t="s">
        <v>76</v>
      </c>
      <c r="AY171" s="163" t="s">
        <v>114</v>
      </c>
      <c r="BK171" s="165">
        <f>SUM(BK172:BK205)</f>
        <v>0</v>
      </c>
    </row>
    <row r="172" spans="1:65" s="2" customFormat="1" ht="24.2" customHeight="1">
      <c r="A172" s="34"/>
      <c r="B172" s="35"/>
      <c r="C172" s="168" t="s">
        <v>296</v>
      </c>
      <c r="D172" s="168" t="s">
        <v>116</v>
      </c>
      <c r="E172" s="169" t="s">
        <v>297</v>
      </c>
      <c r="F172" s="170" t="s">
        <v>298</v>
      </c>
      <c r="G172" s="171" t="s">
        <v>119</v>
      </c>
      <c r="H172" s="172">
        <v>48.372999999999998</v>
      </c>
      <c r="I172" s="173"/>
      <c r="J172" s="174">
        <f>ROUND(I172*H172,2)</f>
        <v>0</v>
      </c>
      <c r="K172" s="170" t="s">
        <v>120</v>
      </c>
      <c r="L172" s="39"/>
      <c r="M172" s="175" t="s">
        <v>19</v>
      </c>
      <c r="N172" s="176" t="s">
        <v>42</v>
      </c>
      <c r="O172" s="64"/>
      <c r="P172" s="177">
        <f>O172*H172</f>
        <v>0</v>
      </c>
      <c r="Q172" s="177">
        <v>0.23</v>
      </c>
      <c r="R172" s="177">
        <f>Q172*H172</f>
        <v>11.12579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121</v>
      </c>
      <c r="AT172" s="179" t="s">
        <v>116</v>
      </c>
      <c r="AU172" s="179" t="s">
        <v>78</v>
      </c>
      <c r="AY172" s="17" t="s">
        <v>114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7" t="s">
        <v>76</v>
      </c>
      <c r="BK172" s="180">
        <f>ROUND(I172*H172,2)</f>
        <v>0</v>
      </c>
      <c r="BL172" s="17" t="s">
        <v>121</v>
      </c>
      <c r="BM172" s="179" t="s">
        <v>299</v>
      </c>
    </row>
    <row r="173" spans="1:65" s="2" customFormat="1" ht="11.25">
      <c r="A173" s="34"/>
      <c r="B173" s="35"/>
      <c r="C173" s="36"/>
      <c r="D173" s="181" t="s">
        <v>123</v>
      </c>
      <c r="E173" s="36"/>
      <c r="F173" s="182" t="s">
        <v>300</v>
      </c>
      <c r="G173" s="36"/>
      <c r="H173" s="36"/>
      <c r="I173" s="183"/>
      <c r="J173" s="36"/>
      <c r="K173" s="36"/>
      <c r="L173" s="39"/>
      <c r="M173" s="184"/>
      <c r="N173" s="18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123</v>
      </c>
      <c r="AU173" s="17" t="s">
        <v>78</v>
      </c>
    </row>
    <row r="174" spans="1:65" s="13" customFormat="1" ht="11.25">
      <c r="B174" s="186"/>
      <c r="C174" s="187"/>
      <c r="D174" s="188" t="s">
        <v>125</v>
      </c>
      <c r="E174" s="189" t="s">
        <v>19</v>
      </c>
      <c r="F174" s="190" t="s">
        <v>301</v>
      </c>
      <c r="G174" s="187"/>
      <c r="H174" s="191">
        <v>48.372999999999998</v>
      </c>
      <c r="I174" s="192"/>
      <c r="J174" s="187"/>
      <c r="K174" s="187"/>
      <c r="L174" s="193"/>
      <c r="M174" s="194"/>
      <c r="N174" s="195"/>
      <c r="O174" s="195"/>
      <c r="P174" s="195"/>
      <c r="Q174" s="195"/>
      <c r="R174" s="195"/>
      <c r="S174" s="195"/>
      <c r="T174" s="196"/>
      <c r="AT174" s="197" t="s">
        <v>125</v>
      </c>
      <c r="AU174" s="197" t="s">
        <v>78</v>
      </c>
      <c r="AV174" s="13" t="s">
        <v>78</v>
      </c>
      <c r="AW174" s="13" t="s">
        <v>33</v>
      </c>
      <c r="AX174" s="13" t="s">
        <v>76</v>
      </c>
      <c r="AY174" s="197" t="s">
        <v>114</v>
      </c>
    </row>
    <row r="175" spans="1:65" s="2" customFormat="1" ht="21.75" customHeight="1">
      <c r="A175" s="34"/>
      <c r="B175" s="35"/>
      <c r="C175" s="168" t="s">
        <v>302</v>
      </c>
      <c r="D175" s="168" t="s">
        <v>116</v>
      </c>
      <c r="E175" s="169" t="s">
        <v>303</v>
      </c>
      <c r="F175" s="170" t="s">
        <v>304</v>
      </c>
      <c r="G175" s="171" t="s">
        <v>119</v>
      </c>
      <c r="H175" s="172">
        <v>95.71</v>
      </c>
      <c r="I175" s="173"/>
      <c r="J175" s="174">
        <f>ROUND(I175*H175,2)</f>
        <v>0</v>
      </c>
      <c r="K175" s="170" t="s">
        <v>120</v>
      </c>
      <c r="L175" s="39"/>
      <c r="M175" s="175" t="s">
        <v>19</v>
      </c>
      <c r="N175" s="176" t="s">
        <v>42</v>
      </c>
      <c r="O175" s="64"/>
      <c r="P175" s="177">
        <f>O175*H175</f>
        <v>0</v>
      </c>
      <c r="Q175" s="177">
        <v>0.34499999999999997</v>
      </c>
      <c r="R175" s="177">
        <f>Q175*H175</f>
        <v>33.019949999999994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121</v>
      </c>
      <c r="AT175" s="179" t="s">
        <v>116</v>
      </c>
      <c r="AU175" s="179" t="s">
        <v>78</v>
      </c>
      <c r="AY175" s="17" t="s">
        <v>114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7" t="s">
        <v>76</v>
      </c>
      <c r="BK175" s="180">
        <f>ROUND(I175*H175,2)</f>
        <v>0</v>
      </c>
      <c r="BL175" s="17" t="s">
        <v>121</v>
      </c>
      <c r="BM175" s="179" t="s">
        <v>305</v>
      </c>
    </row>
    <row r="176" spans="1:65" s="2" customFormat="1" ht="11.25">
      <c r="A176" s="34"/>
      <c r="B176" s="35"/>
      <c r="C176" s="36"/>
      <c r="D176" s="181" t="s">
        <v>123</v>
      </c>
      <c r="E176" s="36"/>
      <c r="F176" s="182" t="s">
        <v>306</v>
      </c>
      <c r="G176" s="36"/>
      <c r="H176" s="36"/>
      <c r="I176" s="183"/>
      <c r="J176" s="36"/>
      <c r="K176" s="36"/>
      <c r="L176" s="39"/>
      <c r="M176" s="184"/>
      <c r="N176" s="18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123</v>
      </c>
      <c r="AU176" s="17" t="s">
        <v>78</v>
      </c>
    </row>
    <row r="177" spans="1:65" s="2" customFormat="1" ht="24.2" customHeight="1">
      <c r="A177" s="34"/>
      <c r="B177" s="35"/>
      <c r="C177" s="168" t="s">
        <v>307</v>
      </c>
      <c r="D177" s="168" t="s">
        <v>116</v>
      </c>
      <c r="E177" s="169" t="s">
        <v>308</v>
      </c>
      <c r="F177" s="170" t="s">
        <v>309</v>
      </c>
      <c r="G177" s="171" t="s">
        <v>119</v>
      </c>
      <c r="H177" s="172">
        <v>99.8</v>
      </c>
      <c r="I177" s="173"/>
      <c r="J177" s="174">
        <f>ROUND(I177*H177,2)</f>
        <v>0</v>
      </c>
      <c r="K177" s="170" t="s">
        <v>120</v>
      </c>
      <c r="L177" s="39"/>
      <c r="M177" s="175" t="s">
        <v>19</v>
      </c>
      <c r="N177" s="176" t="s">
        <v>42</v>
      </c>
      <c r="O177" s="64"/>
      <c r="P177" s="177">
        <f>O177*H177</f>
        <v>0</v>
      </c>
      <c r="Q177" s="177">
        <v>0.32400000000000001</v>
      </c>
      <c r="R177" s="177">
        <f>Q177*H177</f>
        <v>32.3352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121</v>
      </c>
      <c r="AT177" s="179" t="s">
        <v>116</v>
      </c>
      <c r="AU177" s="179" t="s">
        <v>78</v>
      </c>
      <c r="AY177" s="17" t="s">
        <v>114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7" t="s">
        <v>76</v>
      </c>
      <c r="BK177" s="180">
        <f>ROUND(I177*H177,2)</f>
        <v>0</v>
      </c>
      <c r="BL177" s="17" t="s">
        <v>121</v>
      </c>
      <c r="BM177" s="179" t="s">
        <v>310</v>
      </c>
    </row>
    <row r="178" spans="1:65" s="2" customFormat="1" ht="11.25">
      <c r="A178" s="34"/>
      <c r="B178" s="35"/>
      <c r="C178" s="36"/>
      <c r="D178" s="181" t="s">
        <v>123</v>
      </c>
      <c r="E178" s="36"/>
      <c r="F178" s="182" t="s">
        <v>311</v>
      </c>
      <c r="G178" s="36"/>
      <c r="H178" s="36"/>
      <c r="I178" s="183"/>
      <c r="J178" s="36"/>
      <c r="K178" s="36"/>
      <c r="L178" s="39"/>
      <c r="M178" s="184"/>
      <c r="N178" s="18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123</v>
      </c>
      <c r="AU178" s="17" t="s">
        <v>78</v>
      </c>
    </row>
    <row r="179" spans="1:65" s="2" customFormat="1" ht="24.2" customHeight="1">
      <c r="A179" s="34"/>
      <c r="B179" s="35"/>
      <c r="C179" s="168" t="s">
        <v>312</v>
      </c>
      <c r="D179" s="168" t="s">
        <v>116</v>
      </c>
      <c r="E179" s="169" t="s">
        <v>313</v>
      </c>
      <c r="F179" s="170" t="s">
        <v>314</v>
      </c>
      <c r="G179" s="171" t="s">
        <v>119</v>
      </c>
      <c r="H179" s="172">
        <v>87.64</v>
      </c>
      <c r="I179" s="173"/>
      <c r="J179" s="174">
        <f>ROUND(I179*H179,2)</f>
        <v>0</v>
      </c>
      <c r="K179" s="170" t="s">
        <v>120</v>
      </c>
      <c r="L179" s="39"/>
      <c r="M179" s="175" t="s">
        <v>19</v>
      </c>
      <c r="N179" s="176" t="s">
        <v>42</v>
      </c>
      <c r="O179" s="64"/>
      <c r="P179" s="177">
        <f>O179*H179</f>
        <v>0</v>
      </c>
      <c r="Q179" s="177">
        <v>0.18462999999999999</v>
      </c>
      <c r="R179" s="177">
        <f>Q179*H179</f>
        <v>16.1809732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121</v>
      </c>
      <c r="AT179" s="179" t="s">
        <v>116</v>
      </c>
      <c r="AU179" s="179" t="s">
        <v>78</v>
      </c>
      <c r="AY179" s="17" t="s">
        <v>114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7" t="s">
        <v>76</v>
      </c>
      <c r="BK179" s="180">
        <f>ROUND(I179*H179,2)</f>
        <v>0</v>
      </c>
      <c r="BL179" s="17" t="s">
        <v>121</v>
      </c>
      <c r="BM179" s="179" t="s">
        <v>315</v>
      </c>
    </row>
    <row r="180" spans="1:65" s="2" customFormat="1" ht="11.25">
      <c r="A180" s="34"/>
      <c r="B180" s="35"/>
      <c r="C180" s="36"/>
      <c r="D180" s="181" t="s">
        <v>123</v>
      </c>
      <c r="E180" s="36"/>
      <c r="F180" s="182" t="s">
        <v>316</v>
      </c>
      <c r="G180" s="36"/>
      <c r="H180" s="36"/>
      <c r="I180" s="183"/>
      <c r="J180" s="36"/>
      <c r="K180" s="36"/>
      <c r="L180" s="39"/>
      <c r="M180" s="184"/>
      <c r="N180" s="18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123</v>
      </c>
      <c r="AU180" s="17" t="s">
        <v>78</v>
      </c>
    </row>
    <row r="181" spans="1:65" s="2" customFormat="1" ht="24.2" customHeight="1">
      <c r="A181" s="34"/>
      <c r="B181" s="35"/>
      <c r="C181" s="168" t="s">
        <v>317</v>
      </c>
      <c r="D181" s="168" t="s">
        <v>116</v>
      </c>
      <c r="E181" s="169" t="s">
        <v>318</v>
      </c>
      <c r="F181" s="170" t="s">
        <v>319</v>
      </c>
      <c r="G181" s="171" t="s">
        <v>119</v>
      </c>
      <c r="H181" s="172">
        <v>81</v>
      </c>
      <c r="I181" s="173"/>
      <c r="J181" s="174">
        <f>ROUND(I181*H181,2)</f>
        <v>0</v>
      </c>
      <c r="K181" s="170" t="s">
        <v>120</v>
      </c>
      <c r="L181" s="39"/>
      <c r="M181" s="175" t="s">
        <v>19</v>
      </c>
      <c r="N181" s="176" t="s">
        <v>42</v>
      </c>
      <c r="O181" s="64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121</v>
      </c>
      <c r="AT181" s="179" t="s">
        <v>116</v>
      </c>
      <c r="AU181" s="179" t="s">
        <v>78</v>
      </c>
      <c r="AY181" s="17" t="s">
        <v>114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7" t="s">
        <v>76</v>
      </c>
      <c r="BK181" s="180">
        <f>ROUND(I181*H181,2)</f>
        <v>0</v>
      </c>
      <c r="BL181" s="17" t="s">
        <v>121</v>
      </c>
      <c r="BM181" s="179" t="s">
        <v>320</v>
      </c>
    </row>
    <row r="182" spans="1:65" s="2" customFormat="1" ht="11.25">
      <c r="A182" s="34"/>
      <c r="B182" s="35"/>
      <c r="C182" s="36"/>
      <c r="D182" s="181" t="s">
        <v>123</v>
      </c>
      <c r="E182" s="36"/>
      <c r="F182" s="182" t="s">
        <v>321</v>
      </c>
      <c r="G182" s="36"/>
      <c r="H182" s="36"/>
      <c r="I182" s="183"/>
      <c r="J182" s="36"/>
      <c r="K182" s="36"/>
      <c r="L182" s="39"/>
      <c r="M182" s="184"/>
      <c r="N182" s="18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123</v>
      </c>
      <c r="AU182" s="17" t="s">
        <v>78</v>
      </c>
    </row>
    <row r="183" spans="1:65" s="2" customFormat="1" ht="21.75" customHeight="1">
      <c r="A183" s="34"/>
      <c r="B183" s="35"/>
      <c r="C183" s="168" t="s">
        <v>322</v>
      </c>
      <c r="D183" s="168" t="s">
        <v>116</v>
      </c>
      <c r="E183" s="169" t="s">
        <v>323</v>
      </c>
      <c r="F183" s="170" t="s">
        <v>324</v>
      </c>
      <c r="G183" s="171" t="s">
        <v>119</v>
      </c>
      <c r="H183" s="172">
        <v>15.47</v>
      </c>
      <c r="I183" s="173"/>
      <c r="J183" s="174">
        <f>ROUND(I183*H183,2)</f>
        <v>0</v>
      </c>
      <c r="K183" s="170" t="s">
        <v>120</v>
      </c>
      <c r="L183" s="39"/>
      <c r="M183" s="175" t="s">
        <v>19</v>
      </c>
      <c r="N183" s="176" t="s">
        <v>42</v>
      </c>
      <c r="O183" s="64"/>
      <c r="P183" s="177">
        <f>O183*H183</f>
        <v>0</v>
      </c>
      <c r="Q183" s="177">
        <v>0.23</v>
      </c>
      <c r="R183" s="177">
        <f>Q183*H183</f>
        <v>3.5581000000000005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121</v>
      </c>
      <c r="AT183" s="179" t="s">
        <v>116</v>
      </c>
      <c r="AU183" s="179" t="s">
        <v>78</v>
      </c>
      <c r="AY183" s="17" t="s">
        <v>114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7" t="s">
        <v>76</v>
      </c>
      <c r="BK183" s="180">
        <f>ROUND(I183*H183,2)</f>
        <v>0</v>
      </c>
      <c r="BL183" s="17" t="s">
        <v>121</v>
      </c>
      <c r="BM183" s="179" t="s">
        <v>325</v>
      </c>
    </row>
    <row r="184" spans="1:65" s="2" customFormat="1" ht="11.25">
      <c r="A184" s="34"/>
      <c r="B184" s="35"/>
      <c r="C184" s="36"/>
      <c r="D184" s="181" t="s">
        <v>123</v>
      </c>
      <c r="E184" s="36"/>
      <c r="F184" s="182" t="s">
        <v>326</v>
      </c>
      <c r="G184" s="36"/>
      <c r="H184" s="36"/>
      <c r="I184" s="183"/>
      <c r="J184" s="36"/>
      <c r="K184" s="36"/>
      <c r="L184" s="39"/>
      <c r="M184" s="184"/>
      <c r="N184" s="18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123</v>
      </c>
      <c r="AU184" s="17" t="s">
        <v>78</v>
      </c>
    </row>
    <row r="185" spans="1:65" s="2" customFormat="1" ht="16.5" customHeight="1">
      <c r="A185" s="34"/>
      <c r="B185" s="35"/>
      <c r="C185" s="168" t="s">
        <v>327</v>
      </c>
      <c r="D185" s="168" t="s">
        <v>116</v>
      </c>
      <c r="E185" s="169" t="s">
        <v>328</v>
      </c>
      <c r="F185" s="170" t="s">
        <v>329</v>
      </c>
      <c r="G185" s="171" t="s">
        <v>119</v>
      </c>
      <c r="H185" s="172">
        <v>91.15</v>
      </c>
      <c r="I185" s="173"/>
      <c r="J185" s="174">
        <f>ROUND(I185*H185,2)</f>
        <v>0</v>
      </c>
      <c r="K185" s="170" t="s">
        <v>120</v>
      </c>
      <c r="L185" s="39"/>
      <c r="M185" s="175" t="s">
        <v>19</v>
      </c>
      <c r="N185" s="176" t="s">
        <v>42</v>
      </c>
      <c r="O185" s="64"/>
      <c r="P185" s="177">
        <f>O185*H185</f>
        <v>0</v>
      </c>
      <c r="Q185" s="177">
        <v>5.6100000000000004E-3</v>
      </c>
      <c r="R185" s="177">
        <f>Q185*H185</f>
        <v>0.51135150000000007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121</v>
      </c>
      <c r="AT185" s="179" t="s">
        <v>116</v>
      </c>
      <c r="AU185" s="179" t="s">
        <v>78</v>
      </c>
      <c r="AY185" s="17" t="s">
        <v>114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7" t="s">
        <v>76</v>
      </c>
      <c r="BK185" s="180">
        <f>ROUND(I185*H185,2)</f>
        <v>0</v>
      </c>
      <c r="BL185" s="17" t="s">
        <v>121</v>
      </c>
      <c r="BM185" s="179" t="s">
        <v>330</v>
      </c>
    </row>
    <row r="186" spans="1:65" s="2" customFormat="1" ht="11.25">
      <c r="A186" s="34"/>
      <c r="B186" s="35"/>
      <c r="C186" s="36"/>
      <c r="D186" s="181" t="s">
        <v>123</v>
      </c>
      <c r="E186" s="36"/>
      <c r="F186" s="182" t="s">
        <v>331</v>
      </c>
      <c r="G186" s="36"/>
      <c r="H186" s="36"/>
      <c r="I186" s="183"/>
      <c r="J186" s="36"/>
      <c r="K186" s="36"/>
      <c r="L186" s="39"/>
      <c r="M186" s="184"/>
      <c r="N186" s="18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123</v>
      </c>
      <c r="AU186" s="17" t="s">
        <v>78</v>
      </c>
    </row>
    <row r="187" spans="1:65" s="2" customFormat="1" ht="16.5" customHeight="1">
      <c r="A187" s="34"/>
      <c r="B187" s="35"/>
      <c r="C187" s="168" t="s">
        <v>332</v>
      </c>
      <c r="D187" s="168" t="s">
        <v>116</v>
      </c>
      <c r="E187" s="169" t="s">
        <v>333</v>
      </c>
      <c r="F187" s="170" t="s">
        <v>334</v>
      </c>
      <c r="G187" s="171" t="s">
        <v>119</v>
      </c>
      <c r="H187" s="172">
        <v>87.64</v>
      </c>
      <c r="I187" s="173"/>
      <c r="J187" s="174">
        <f>ROUND(I187*H187,2)</f>
        <v>0</v>
      </c>
      <c r="K187" s="170" t="s">
        <v>120</v>
      </c>
      <c r="L187" s="39"/>
      <c r="M187" s="175" t="s">
        <v>19</v>
      </c>
      <c r="N187" s="176" t="s">
        <v>42</v>
      </c>
      <c r="O187" s="64"/>
      <c r="P187" s="177">
        <f>O187*H187</f>
        <v>0</v>
      </c>
      <c r="Q187" s="177">
        <v>3.1E-4</v>
      </c>
      <c r="R187" s="177">
        <f>Q187*H187</f>
        <v>2.7168399999999999E-2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121</v>
      </c>
      <c r="AT187" s="179" t="s">
        <v>116</v>
      </c>
      <c r="AU187" s="179" t="s">
        <v>78</v>
      </c>
      <c r="AY187" s="17" t="s">
        <v>114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7" t="s">
        <v>76</v>
      </c>
      <c r="BK187" s="180">
        <f>ROUND(I187*H187,2)</f>
        <v>0</v>
      </c>
      <c r="BL187" s="17" t="s">
        <v>121</v>
      </c>
      <c r="BM187" s="179" t="s">
        <v>335</v>
      </c>
    </row>
    <row r="188" spans="1:65" s="2" customFormat="1" ht="11.25">
      <c r="A188" s="34"/>
      <c r="B188" s="35"/>
      <c r="C188" s="36"/>
      <c r="D188" s="181" t="s">
        <v>123</v>
      </c>
      <c r="E188" s="36"/>
      <c r="F188" s="182" t="s">
        <v>336</v>
      </c>
      <c r="G188" s="36"/>
      <c r="H188" s="36"/>
      <c r="I188" s="183"/>
      <c r="J188" s="36"/>
      <c r="K188" s="36"/>
      <c r="L188" s="39"/>
      <c r="M188" s="184"/>
      <c r="N188" s="18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123</v>
      </c>
      <c r="AU188" s="17" t="s">
        <v>78</v>
      </c>
    </row>
    <row r="189" spans="1:65" s="2" customFormat="1" ht="24.2" customHeight="1">
      <c r="A189" s="34"/>
      <c r="B189" s="35"/>
      <c r="C189" s="168" t="s">
        <v>337</v>
      </c>
      <c r="D189" s="168" t="s">
        <v>116</v>
      </c>
      <c r="E189" s="169" t="s">
        <v>338</v>
      </c>
      <c r="F189" s="170" t="s">
        <v>339</v>
      </c>
      <c r="G189" s="171" t="s">
        <v>119</v>
      </c>
      <c r="H189" s="172">
        <v>81.150000000000006</v>
      </c>
      <c r="I189" s="173"/>
      <c r="J189" s="174">
        <f>ROUND(I189*H189,2)</f>
        <v>0</v>
      </c>
      <c r="K189" s="170" t="s">
        <v>120</v>
      </c>
      <c r="L189" s="39"/>
      <c r="M189" s="175" t="s">
        <v>19</v>
      </c>
      <c r="N189" s="176" t="s">
        <v>42</v>
      </c>
      <c r="O189" s="64"/>
      <c r="P189" s="177">
        <f>O189*H189</f>
        <v>0</v>
      </c>
      <c r="Q189" s="177">
        <v>0.10373</v>
      </c>
      <c r="R189" s="177">
        <f>Q189*H189</f>
        <v>8.4176895000000016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121</v>
      </c>
      <c r="AT189" s="179" t="s">
        <v>116</v>
      </c>
      <c r="AU189" s="179" t="s">
        <v>78</v>
      </c>
      <c r="AY189" s="17" t="s">
        <v>114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7" t="s">
        <v>76</v>
      </c>
      <c r="BK189" s="180">
        <f>ROUND(I189*H189,2)</f>
        <v>0</v>
      </c>
      <c r="BL189" s="17" t="s">
        <v>121</v>
      </c>
      <c r="BM189" s="179" t="s">
        <v>340</v>
      </c>
    </row>
    <row r="190" spans="1:65" s="2" customFormat="1" ht="11.25">
      <c r="A190" s="34"/>
      <c r="B190" s="35"/>
      <c r="C190" s="36"/>
      <c r="D190" s="181" t="s">
        <v>123</v>
      </c>
      <c r="E190" s="36"/>
      <c r="F190" s="182" t="s">
        <v>341</v>
      </c>
      <c r="G190" s="36"/>
      <c r="H190" s="36"/>
      <c r="I190" s="183"/>
      <c r="J190" s="36"/>
      <c r="K190" s="36"/>
      <c r="L190" s="39"/>
      <c r="M190" s="184"/>
      <c r="N190" s="18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123</v>
      </c>
      <c r="AU190" s="17" t="s">
        <v>78</v>
      </c>
    </row>
    <row r="191" spans="1:65" s="2" customFormat="1" ht="24.2" customHeight="1">
      <c r="A191" s="34"/>
      <c r="B191" s="35"/>
      <c r="C191" s="168" t="s">
        <v>342</v>
      </c>
      <c r="D191" s="168" t="s">
        <v>116</v>
      </c>
      <c r="E191" s="169" t="s">
        <v>343</v>
      </c>
      <c r="F191" s="170" t="s">
        <v>344</v>
      </c>
      <c r="G191" s="171" t="s">
        <v>119</v>
      </c>
      <c r="H191" s="172">
        <v>28.18</v>
      </c>
      <c r="I191" s="173"/>
      <c r="J191" s="174">
        <f>ROUND(I191*H191,2)</f>
        <v>0</v>
      </c>
      <c r="K191" s="170" t="s">
        <v>120</v>
      </c>
      <c r="L191" s="39"/>
      <c r="M191" s="175" t="s">
        <v>19</v>
      </c>
      <c r="N191" s="176" t="s">
        <v>42</v>
      </c>
      <c r="O191" s="64"/>
      <c r="P191" s="177">
        <f>O191*H191</f>
        <v>0</v>
      </c>
      <c r="Q191" s="177">
        <v>0.13403999999999999</v>
      </c>
      <c r="R191" s="177">
        <f>Q191*H191</f>
        <v>3.7772471999999997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121</v>
      </c>
      <c r="AT191" s="179" t="s">
        <v>116</v>
      </c>
      <c r="AU191" s="179" t="s">
        <v>78</v>
      </c>
      <c r="AY191" s="17" t="s">
        <v>114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7" t="s">
        <v>76</v>
      </c>
      <c r="BK191" s="180">
        <f>ROUND(I191*H191,2)</f>
        <v>0</v>
      </c>
      <c r="BL191" s="17" t="s">
        <v>121</v>
      </c>
      <c r="BM191" s="179" t="s">
        <v>345</v>
      </c>
    </row>
    <row r="192" spans="1:65" s="2" customFormat="1" ht="11.25">
      <c r="A192" s="34"/>
      <c r="B192" s="35"/>
      <c r="C192" s="36"/>
      <c r="D192" s="181" t="s">
        <v>123</v>
      </c>
      <c r="E192" s="36"/>
      <c r="F192" s="182" t="s">
        <v>346</v>
      </c>
      <c r="G192" s="36"/>
      <c r="H192" s="36"/>
      <c r="I192" s="183"/>
      <c r="J192" s="36"/>
      <c r="K192" s="36"/>
      <c r="L192" s="39"/>
      <c r="M192" s="184"/>
      <c r="N192" s="18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123</v>
      </c>
      <c r="AU192" s="17" t="s">
        <v>78</v>
      </c>
    </row>
    <row r="193" spans="1:65" s="2" customFormat="1" ht="29.25">
      <c r="A193" s="34"/>
      <c r="B193" s="35"/>
      <c r="C193" s="36"/>
      <c r="D193" s="188" t="s">
        <v>131</v>
      </c>
      <c r="E193" s="36"/>
      <c r="F193" s="198" t="s">
        <v>347</v>
      </c>
      <c r="G193" s="36"/>
      <c r="H193" s="36"/>
      <c r="I193" s="183"/>
      <c r="J193" s="36"/>
      <c r="K193" s="36"/>
      <c r="L193" s="39"/>
      <c r="M193" s="184"/>
      <c r="N193" s="18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131</v>
      </c>
      <c r="AU193" s="17" t="s">
        <v>78</v>
      </c>
    </row>
    <row r="194" spans="1:65" s="2" customFormat="1" ht="24.2" customHeight="1">
      <c r="A194" s="34"/>
      <c r="B194" s="35"/>
      <c r="C194" s="168" t="s">
        <v>348</v>
      </c>
      <c r="D194" s="168" t="s">
        <v>116</v>
      </c>
      <c r="E194" s="169" t="s">
        <v>343</v>
      </c>
      <c r="F194" s="170" t="s">
        <v>344</v>
      </c>
      <c r="G194" s="171" t="s">
        <v>119</v>
      </c>
      <c r="H194" s="172">
        <v>43.975000000000001</v>
      </c>
      <c r="I194" s="173"/>
      <c r="J194" s="174">
        <f>ROUND(I194*H194,2)</f>
        <v>0</v>
      </c>
      <c r="K194" s="170" t="s">
        <v>120</v>
      </c>
      <c r="L194" s="39"/>
      <c r="M194" s="175" t="s">
        <v>19</v>
      </c>
      <c r="N194" s="176" t="s">
        <v>42</v>
      </c>
      <c r="O194" s="64"/>
      <c r="P194" s="177">
        <f>O194*H194</f>
        <v>0</v>
      </c>
      <c r="Q194" s="177">
        <v>0.13403999999999999</v>
      </c>
      <c r="R194" s="177">
        <f>Q194*H194</f>
        <v>5.8944089999999996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121</v>
      </c>
      <c r="AT194" s="179" t="s">
        <v>116</v>
      </c>
      <c r="AU194" s="179" t="s">
        <v>78</v>
      </c>
      <c r="AY194" s="17" t="s">
        <v>114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7" t="s">
        <v>76</v>
      </c>
      <c r="BK194" s="180">
        <f>ROUND(I194*H194,2)</f>
        <v>0</v>
      </c>
      <c r="BL194" s="17" t="s">
        <v>121</v>
      </c>
      <c r="BM194" s="179" t="s">
        <v>349</v>
      </c>
    </row>
    <row r="195" spans="1:65" s="2" customFormat="1" ht="11.25">
      <c r="A195" s="34"/>
      <c r="B195" s="35"/>
      <c r="C195" s="36"/>
      <c r="D195" s="181" t="s">
        <v>123</v>
      </c>
      <c r="E195" s="36"/>
      <c r="F195" s="182" t="s">
        <v>346</v>
      </c>
      <c r="G195" s="36"/>
      <c r="H195" s="36"/>
      <c r="I195" s="183"/>
      <c r="J195" s="36"/>
      <c r="K195" s="36"/>
      <c r="L195" s="39"/>
      <c r="M195" s="184"/>
      <c r="N195" s="18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123</v>
      </c>
      <c r="AU195" s="17" t="s">
        <v>78</v>
      </c>
    </row>
    <row r="196" spans="1:65" s="2" customFormat="1" ht="19.5">
      <c r="A196" s="34"/>
      <c r="B196" s="35"/>
      <c r="C196" s="36"/>
      <c r="D196" s="188" t="s">
        <v>131</v>
      </c>
      <c r="E196" s="36"/>
      <c r="F196" s="198" t="s">
        <v>350</v>
      </c>
      <c r="G196" s="36"/>
      <c r="H196" s="36"/>
      <c r="I196" s="183"/>
      <c r="J196" s="36"/>
      <c r="K196" s="36"/>
      <c r="L196" s="39"/>
      <c r="M196" s="184"/>
      <c r="N196" s="18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131</v>
      </c>
      <c r="AU196" s="17" t="s">
        <v>78</v>
      </c>
    </row>
    <row r="197" spans="1:65" s="13" customFormat="1" ht="11.25">
      <c r="B197" s="186"/>
      <c r="C197" s="187"/>
      <c r="D197" s="188" t="s">
        <v>125</v>
      </c>
      <c r="E197" s="189" t="s">
        <v>19</v>
      </c>
      <c r="F197" s="190" t="s">
        <v>351</v>
      </c>
      <c r="G197" s="187"/>
      <c r="H197" s="191">
        <v>43.975000000000001</v>
      </c>
      <c r="I197" s="192"/>
      <c r="J197" s="187"/>
      <c r="K197" s="187"/>
      <c r="L197" s="193"/>
      <c r="M197" s="194"/>
      <c r="N197" s="195"/>
      <c r="O197" s="195"/>
      <c r="P197" s="195"/>
      <c r="Q197" s="195"/>
      <c r="R197" s="195"/>
      <c r="S197" s="195"/>
      <c r="T197" s="196"/>
      <c r="AT197" s="197" t="s">
        <v>125</v>
      </c>
      <c r="AU197" s="197" t="s">
        <v>78</v>
      </c>
      <c r="AV197" s="13" t="s">
        <v>78</v>
      </c>
      <c r="AW197" s="13" t="s">
        <v>33</v>
      </c>
      <c r="AX197" s="13" t="s">
        <v>76</v>
      </c>
      <c r="AY197" s="197" t="s">
        <v>114</v>
      </c>
    </row>
    <row r="198" spans="1:65" s="2" customFormat="1" ht="16.5" customHeight="1">
      <c r="A198" s="34"/>
      <c r="B198" s="35"/>
      <c r="C198" s="168" t="s">
        <v>352</v>
      </c>
      <c r="D198" s="168" t="s">
        <v>116</v>
      </c>
      <c r="E198" s="169" t="s">
        <v>353</v>
      </c>
      <c r="F198" s="170" t="s">
        <v>354</v>
      </c>
      <c r="G198" s="171" t="s">
        <v>355</v>
      </c>
      <c r="H198" s="172">
        <v>7</v>
      </c>
      <c r="I198" s="173"/>
      <c r="J198" s="174">
        <f>ROUND(I198*H198,2)</f>
        <v>0</v>
      </c>
      <c r="K198" s="170" t="s">
        <v>120</v>
      </c>
      <c r="L198" s="39"/>
      <c r="M198" s="175" t="s">
        <v>19</v>
      </c>
      <c r="N198" s="176" t="s">
        <v>42</v>
      </c>
      <c r="O198" s="64"/>
      <c r="P198" s="177">
        <f>O198*H198</f>
        <v>0</v>
      </c>
      <c r="Q198" s="177">
        <v>3.5999999999999999E-3</v>
      </c>
      <c r="R198" s="177">
        <f>Q198*H198</f>
        <v>2.52E-2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121</v>
      </c>
      <c r="AT198" s="179" t="s">
        <v>116</v>
      </c>
      <c r="AU198" s="179" t="s">
        <v>78</v>
      </c>
      <c r="AY198" s="17" t="s">
        <v>114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7" t="s">
        <v>76</v>
      </c>
      <c r="BK198" s="180">
        <f>ROUND(I198*H198,2)</f>
        <v>0</v>
      </c>
      <c r="BL198" s="17" t="s">
        <v>121</v>
      </c>
      <c r="BM198" s="179" t="s">
        <v>356</v>
      </c>
    </row>
    <row r="199" spans="1:65" s="2" customFormat="1" ht="11.25">
      <c r="A199" s="34"/>
      <c r="B199" s="35"/>
      <c r="C199" s="36"/>
      <c r="D199" s="181" t="s">
        <v>123</v>
      </c>
      <c r="E199" s="36"/>
      <c r="F199" s="182" t="s">
        <v>357</v>
      </c>
      <c r="G199" s="36"/>
      <c r="H199" s="36"/>
      <c r="I199" s="183"/>
      <c r="J199" s="36"/>
      <c r="K199" s="36"/>
      <c r="L199" s="39"/>
      <c r="M199" s="184"/>
      <c r="N199" s="18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123</v>
      </c>
      <c r="AU199" s="17" t="s">
        <v>78</v>
      </c>
    </row>
    <row r="200" spans="1:65" s="2" customFormat="1" ht="24.2" customHeight="1">
      <c r="A200" s="34"/>
      <c r="B200" s="35"/>
      <c r="C200" s="168" t="s">
        <v>358</v>
      </c>
      <c r="D200" s="168" t="s">
        <v>116</v>
      </c>
      <c r="E200" s="169" t="s">
        <v>359</v>
      </c>
      <c r="F200" s="170" t="s">
        <v>360</v>
      </c>
      <c r="G200" s="171" t="s">
        <v>119</v>
      </c>
      <c r="H200" s="172">
        <v>28.18</v>
      </c>
      <c r="I200" s="173"/>
      <c r="J200" s="174">
        <f>ROUND(I200*H200,2)</f>
        <v>0</v>
      </c>
      <c r="K200" s="170" t="s">
        <v>120</v>
      </c>
      <c r="L200" s="39"/>
      <c r="M200" s="175" t="s">
        <v>19</v>
      </c>
      <c r="N200" s="176" t="s">
        <v>42</v>
      </c>
      <c r="O200" s="64"/>
      <c r="P200" s="177">
        <f>O200*H200</f>
        <v>0</v>
      </c>
      <c r="Q200" s="177">
        <v>5.3719999999999997E-2</v>
      </c>
      <c r="R200" s="177">
        <f>Q200*H200</f>
        <v>1.5138296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121</v>
      </c>
      <c r="AT200" s="179" t="s">
        <v>116</v>
      </c>
      <c r="AU200" s="179" t="s">
        <v>78</v>
      </c>
      <c r="AY200" s="17" t="s">
        <v>114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7" t="s">
        <v>76</v>
      </c>
      <c r="BK200" s="180">
        <f>ROUND(I200*H200,2)</f>
        <v>0</v>
      </c>
      <c r="BL200" s="17" t="s">
        <v>121</v>
      </c>
      <c r="BM200" s="179" t="s">
        <v>361</v>
      </c>
    </row>
    <row r="201" spans="1:65" s="2" customFormat="1" ht="11.25">
      <c r="A201" s="34"/>
      <c r="B201" s="35"/>
      <c r="C201" s="36"/>
      <c r="D201" s="181" t="s">
        <v>123</v>
      </c>
      <c r="E201" s="36"/>
      <c r="F201" s="182" t="s">
        <v>362</v>
      </c>
      <c r="G201" s="36"/>
      <c r="H201" s="36"/>
      <c r="I201" s="183"/>
      <c r="J201" s="36"/>
      <c r="K201" s="36"/>
      <c r="L201" s="39"/>
      <c r="M201" s="184"/>
      <c r="N201" s="18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123</v>
      </c>
      <c r="AU201" s="17" t="s">
        <v>78</v>
      </c>
    </row>
    <row r="202" spans="1:65" s="2" customFormat="1" ht="24.2" customHeight="1">
      <c r="A202" s="34"/>
      <c r="B202" s="35"/>
      <c r="C202" s="168" t="s">
        <v>363</v>
      </c>
      <c r="D202" s="168" t="s">
        <v>116</v>
      </c>
      <c r="E202" s="169" t="s">
        <v>364</v>
      </c>
      <c r="F202" s="170" t="s">
        <v>360</v>
      </c>
      <c r="G202" s="171" t="s">
        <v>119</v>
      </c>
      <c r="H202" s="172">
        <v>43.975000000000001</v>
      </c>
      <c r="I202" s="173"/>
      <c r="J202" s="174">
        <f>ROUND(I202*H202,2)</f>
        <v>0</v>
      </c>
      <c r="K202" s="170" t="s">
        <v>120</v>
      </c>
      <c r="L202" s="39"/>
      <c r="M202" s="175" t="s">
        <v>19</v>
      </c>
      <c r="N202" s="176" t="s">
        <v>42</v>
      </c>
      <c r="O202" s="64"/>
      <c r="P202" s="177">
        <f>O202*H202</f>
        <v>0</v>
      </c>
      <c r="Q202" s="177">
        <v>5.3719999999999997E-2</v>
      </c>
      <c r="R202" s="177">
        <f>Q202*H202</f>
        <v>2.3623370000000001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121</v>
      </c>
      <c r="AT202" s="179" t="s">
        <v>116</v>
      </c>
      <c r="AU202" s="179" t="s">
        <v>78</v>
      </c>
      <c r="AY202" s="17" t="s">
        <v>114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7" t="s">
        <v>76</v>
      </c>
      <c r="BK202" s="180">
        <f>ROUND(I202*H202,2)</f>
        <v>0</v>
      </c>
      <c r="BL202" s="17" t="s">
        <v>121</v>
      </c>
      <c r="BM202" s="179" t="s">
        <v>365</v>
      </c>
    </row>
    <row r="203" spans="1:65" s="2" customFormat="1" ht="11.25">
      <c r="A203" s="34"/>
      <c r="B203" s="35"/>
      <c r="C203" s="36"/>
      <c r="D203" s="181" t="s">
        <v>123</v>
      </c>
      <c r="E203" s="36"/>
      <c r="F203" s="182" t="s">
        <v>366</v>
      </c>
      <c r="G203" s="36"/>
      <c r="H203" s="36"/>
      <c r="I203" s="183"/>
      <c r="J203" s="36"/>
      <c r="K203" s="36"/>
      <c r="L203" s="39"/>
      <c r="M203" s="184"/>
      <c r="N203" s="18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123</v>
      </c>
      <c r="AU203" s="17" t="s">
        <v>78</v>
      </c>
    </row>
    <row r="204" spans="1:65" s="2" customFormat="1" ht="19.5">
      <c r="A204" s="34"/>
      <c r="B204" s="35"/>
      <c r="C204" s="36"/>
      <c r="D204" s="188" t="s">
        <v>131</v>
      </c>
      <c r="E204" s="36"/>
      <c r="F204" s="198" t="s">
        <v>367</v>
      </c>
      <c r="G204" s="36"/>
      <c r="H204" s="36"/>
      <c r="I204" s="183"/>
      <c r="J204" s="36"/>
      <c r="K204" s="36"/>
      <c r="L204" s="39"/>
      <c r="M204" s="184"/>
      <c r="N204" s="18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131</v>
      </c>
      <c r="AU204" s="17" t="s">
        <v>78</v>
      </c>
    </row>
    <row r="205" spans="1:65" s="13" customFormat="1" ht="11.25">
      <c r="B205" s="186"/>
      <c r="C205" s="187"/>
      <c r="D205" s="188" t="s">
        <v>125</v>
      </c>
      <c r="E205" s="189" t="s">
        <v>19</v>
      </c>
      <c r="F205" s="190" t="s">
        <v>351</v>
      </c>
      <c r="G205" s="187"/>
      <c r="H205" s="191">
        <v>43.975000000000001</v>
      </c>
      <c r="I205" s="192"/>
      <c r="J205" s="187"/>
      <c r="K205" s="187"/>
      <c r="L205" s="193"/>
      <c r="M205" s="194"/>
      <c r="N205" s="195"/>
      <c r="O205" s="195"/>
      <c r="P205" s="195"/>
      <c r="Q205" s="195"/>
      <c r="R205" s="195"/>
      <c r="S205" s="195"/>
      <c r="T205" s="196"/>
      <c r="AT205" s="197" t="s">
        <v>125</v>
      </c>
      <c r="AU205" s="197" t="s">
        <v>78</v>
      </c>
      <c r="AV205" s="13" t="s">
        <v>78</v>
      </c>
      <c r="AW205" s="13" t="s">
        <v>33</v>
      </c>
      <c r="AX205" s="13" t="s">
        <v>76</v>
      </c>
      <c r="AY205" s="197" t="s">
        <v>114</v>
      </c>
    </row>
    <row r="206" spans="1:65" s="12" customFormat="1" ht="22.9" customHeight="1">
      <c r="B206" s="152"/>
      <c r="C206" s="153"/>
      <c r="D206" s="154" t="s">
        <v>70</v>
      </c>
      <c r="E206" s="166" t="s">
        <v>149</v>
      </c>
      <c r="F206" s="166" t="s">
        <v>368</v>
      </c>
      <c r="G206" s="153"/>
      <c r="H206" s="153"/>
      <c r="I206" s="156"/>
      <c r="J206" s="167">
        <f>BK206</f>
        <v>0</v>
      </c>
      <c r="K206" s="153"/>
      <c r="L206" s="158"/>
      <c r="M206" s="159"/>
      <c r="N206" s="160"/>
      <c r="O206" s="160"/>
      <c r="P206" s="161">
        <f>SUM(P207:P209)</f>
        <v>0</v>
      </c>
      <c r="Q206" s="160"/>
      <c r="R206" s="161">
        <f>SUM(R207:R209)</f>
        <v>1.2084799999999998E-2</v>
      </c>
      <c r="S206" s="160"/>
      <c r="T206" s="162">
        <f>SUM(T207:T209)</f>
        <v>0</v>
      </c>
      <c r="AR206" s="163" t="s">
        <v>76</v>
      </c>
      <c r="AT206" s="164" t="s">
        <v>70</v>
      </c>
      <c r="AU206" s="164" t="s">
        <v>76</v>
      </c>
      <c r="AY206" s="163" t="s">
        <v>114</v>
      </c>
      <c r="BK206" s="165">
        <f>SUM(BK207:BK209)</f>
        <v>0</v>
      </c>
    </row>
    <row r="207" spans="1:65" s="2" customFormat="1" ht="16.5" customHeight="1">
      <c r="A207" s="34"/>
      <c r="B207" s="35"/>
      <c r="C207" s="168" t="s">
        <v>369</v>
      </c>
      <c r="D207" s="168" t="s">
        <v>116</v>
      </c>
      <c r="E207" s="169" t="s">
        <v>370</v>
      </c>
      <c r="F207" s="170" t="s">
        <v>371</v>
      </c>
      <c r="G207" s="171" t="s">
        <v>229</v>
      </c>
      <c r="H207" s="172">
        <v>86.32</v>
      </c>
      <c r="I207" s="173"/>
      <c r="J207" s="174">
        <f>ROUND(I207*H207,2)</f>
        <v>0</v>
      </c>
      <c r="K207" s="170" t="s">
        <v>120</v>
      </c>
      <c r="L207" s="39"/>
      <c r="M207" s="175" t="s">
        <v>19</v>
      </c>
      <c r="N207" s="176" t="s">
        <v>42</v>
      </c>
      <c r="O207" s="64"/>
      <c r="P207" s="177">
        <f>O207*H207</f>
        <v>0</v>
      </c>
      <c r="Q207" s="177">
        <v>1.3999999999999999E-4</v>
      </c>
      <c r="R207" s="177">
        <f>Q207*H207</f>
        <v>1.2084799999999998E-2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121</v>
      </c>
      <c r="AT207" s="179" t="s">
        <v>116</v>
      </c>
      <c r="AU207" s="179" t="s">
        <v>78</v>
      </c>
      <c r="AY207" s="17" t="s">
        <v>114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7" t="s">
        <v>76</v>
      </c>
      <c r="BK207" s="180">
        <f>ROUND(I207*H207,2)</f>
        <v>0</v>
      </c>
      <c r="BL207" s="17" t="s">
        <v>121</v>
      </c>
      <c r="BM207" s="179" t="s">
        <v>372</v>
      </c>
    </row>
    <row r="208" spans="1:65" s="2" customFormat="1" ht="11.25">
      <c r="A208" s="34"/>
      <c r="B208" s="35"/>
      <c r="C208" s="36"/>
      <c r="D208" s="181" t="s">
        <v>123</v>
      </c>
      <c r="E208" s="36"/>
      <c r="F208" s="182" t="s">
        <v>373</v>
      </c>
      <c r="G208" s="36"/>
      <c r="H208" s="36"/>
      <c r="I208" s="183"/>
      <c r="J208" s="36"/>
      <c r="K208" s="36"/>
      <c r="L208" s="39"/>
      <c r="M208" s="184"/>
      <c r="N208" s="18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123</v>
      </c>
      <c r="AU208" s="17" t="s">
        <v>78</v>
      </c>
    </row>
    <row r="209" spans="1:65" s="13" customFormat="1" ht="11.25">
      <c r="B209" s="186"/>
      <c r="C209" s="187"/>
      <c r="D209" s="188" t="s">
        <v>125</v>
      </c>
      <c r="E209" s="189" t="s">
        <v>19</v>
      </c>
      <c r="F209" s="190" t="s">
        <v>374</v>
      </c>
      <c r="G209" s="187"/>
      <c r="H209" s="191">
        <v>86.32</v>
      </c>
      <c r="I209" s="192"/>
      <c r="J209" s="187"/>
      <c r="K209" s="187"/>
      <c r="L209" s="193"/>
      <c r="M209" s="194"/>
      <c r="N209" s="195"/>
      <c r="O209" s="195"/>
      <c r="P209" s="195"/>
      <c r="Q209" s="195"/>
      <c r="R209" s="195"/>
      <c r="S209" s="195"/>
      <c r="T209" s="196"/>
      <c r="AT209" s="197" t="s">
        <v>125</v>
      </c>
      <c r="AU209" s="197" t="s">
        <v>78</v>
      </c>
      <c r="AV209" s="13" t="s">
        <v>78</v>
      </c>
      <c r="AW209" s="13" t="s">
        <v>33</v>
      </c>
      <c r="AX209" s="13" t="s">
        <v>76</v>
      </c>
      <c r="AY209" s="197" t="s">
        <v>114</v>
      </c>
    </row>
    <row r="210" spans="1:65" s="12" customFormat="1" ht="22.9" customHeight="1">
      <c r="B210" s="152"/>
      <c r="C210" s="153"/>
      <c r="D210" s="154" t="s">
        <v>70</v>
      </c>
      <c r="E210" s="166" t="s">
        <v>159</v>
      </c>
      <c r="F210" s="166" t="s">
        <v>375</v>
      </c>
      <c r="G210" s="153"/>
      <c r="H210" s="153"/>
      <c r="I210" s="156"/>
      <c r="J210" s="167">
        <f>BK210</f>
        <v>0</v>
      </c>
      <c r="K210" s="153"/>
      <c r="L210" s="158"/>
      <c r="M210" s="159"/>
      <c r="N210" s="160"/>
      <c r="O210" s="160"/>
      <c r="P210" s="161">
        <v>0</v>
      </c>
      <c r="Q210" s="160"/>
      <c r="R210" s="161">
        <v>0</v>
      </c>
      <c r="S210" s="160"/>
      <c r="T210" s="162">
        <v>0</v>
      </c>
      <c r="AR210" s="163" t="s">
        <v>76</v>
      </c>
      <c r="AT210" s="164" t="s">
        <v>70</v>
      </c>
      <c r="AU210" s="164" t="s">
        <v>76</v>
      </c>
      <c r="AY210" s="163" t="s">
        <v>114</v>
      </c>
      <c r="BK210" s="165">
        <v>0</v>
      </c>
    </row>
    <row r="211" spans="1:65" s="12" customFormat="1" ht="22.9" customHeight="1">
      <c r="B211" s="152"/>
      <c r="C211" s="153"/>
      <c r="D211" s="154" t="s">
        <v>70</v>
      </c>
      <c r="E211" s="166" t="s">
        <v>166</v>
      </c>
      <c r="F211" s="166" t="s">
        <v>376</v>
      </c>
      <c r="G211" s="153"/>
      <c r="H211" s="153"/>
      <c r="I211" s="156"/>
      <c r="J211" s="167">
        <f>BK211</f>
        <v>0</v>
      </c>
      <c r="K211" s="153"/>
      <c r="L211" s="158"/>
      <c r="M211" s="159"/>
      <c r="N211" s="160"/>
      <c r="O211" s="160"/>
      <c r="P211" s="161">
        <f>SUM(P212:P251)</f>
        <v>0</v>
      </c>
      <c r="Q211" s="160"/>
      <c r="R211" s="161">
        <f>SUM(R212:R251)</f>
        <v>79.707672799999997</v>
      </c>
      <c r="S211" s="160"/>
      <c r="T211" s="162">
        <f>SUM(T212:T251)</f>
        <v>57.733000000000004</v>
      </c>
      <c r="AR211" s="163" t="s">
        <v>76</v>
      </c>
      <c r="AT211" s="164" t="s">
        <v>70</v>
      </c>
      <c r="AU211" s="164" t="s">
        <v>76</v>
      </c>
      <c r="AY211" s="163" t="s">
        <v>114</v>
      </c>
      <c r="BK211" s="165">
        <f>SUM(BK212:BK251)</f>
        <v>0</v>
      </c>
    </row>
    <row r="212" spans="1:65" s="2" customFormat="1" ht="16.5" customHeight="1">
      <c r="A212" s="34"/>
      <c r="B212" s="35"/>
      <c r="C212" s="168" t="s">
        <v>377</v>
      </c>
      <c r="D212" s="168" t="s">
        <v>116</v>
      </c>
      <c r="E212" s="169" t="s">
        <v>378</v>
      </c>
      <c r="F212" s="170" t="s">
        <v>379</v>
      </c>
      <c r="G212" s="171" t="s">
        <v>355</v>
      </c>
      <c r="H212" s="172">
        <v>9</v>
      </c>
      <c r="I212" s="173"/>
      <c r="J212" s="174">
        <f>ROUND(I212*H212,2)</f>
        <v>0</v>
      </c>
      <c r="K212" s="170" t="s">
        <v>120</v>
      </c>
      <c r="L212" s="39"/>
      <c r="M212" s="175" t="s">
        <v>19</v>
      </c>
      <c r="N212" s="176" t="s">
        <v>42</v>
      </c>
      <c r="O212" s="64"/>
      <c r="P212" s="177">
        <f>O212*H212</f>
        <v>0</v>
      </c>
      <c r="Q212" s="177">
        <v>4.0079999999999998E-2</v>
      </c>
      <c r="R212" s="177">
        <f>Q212*H212</f>
        <v>0.36071999999999999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121</v>
      </c>
      <c r="AT212" s="179" t="s">
        <v>116</v>
      </c>
      <c r="AU212" s="179" t="s">
        <v>78</v>
      </c>
      <c r="AY212" s="17" t="s">
        <v>114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7" t="s">
        <v>76</v>
      </c>
      <c r="BK212" s="180">
        <f>ROUND(I212*H212,2)</f>
        <v>0</v>
      </c>
      <c r="BL212" s="17" t="s">
        <v>121</v>
      </c>
      <c r="BM212" s="179" t="s">
        <v>380</v>
      </c>
    </row>
    <row r="213" spans="1:65" s="2" customFormat="1" ht="11.25">
      <c r="A213" s="34"/>
      <c r="B213" s="35"/>
      <c r="C213" s="36"/>
      <c r="D213" s="181" t="s">
        <v>123</v>
      </c>
      <c r="E213" s="36"/>
      <c r="F213" s="182" t="s">
        <v>381</v>
      </c>
      <c r="G213" s="36"/>
      <c r="H213" s="36"/>
      <c r="I213" s="183"/>
      <c r="J213" s="36"/>
      <c r="K213" s="36"/>
      <c r="L213" s="39"/>
      <c r="M213" s="184"/>
      <c r="N213" s="18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123</v>
      </c>
      <c r="AU213" s="17" t="s">
        <v>78</v>
      </c>
    </row>
    <row r="214" spans="1:65" s="2" customFormat="1" ht="16.5" customHeight="1">
      <c r="A214" s="34"/>
      <c r="B214" s="35"/>
      <c r="C214" s="199" t="s">
        <v>382</v>
      </c>
      <c r="D214" s="199" t="s">
        <v>155</v>
      </c>
      <c r="E214" s="200" t="s">
        <v>383</v>
      </c>
      <c r="F214" s="201" t="s">
        <v>384</v>
      </c>
      <c r="G214" s="202" t="s">
        <v>355</v>
      </c>
      <c r="H214" s="203">
        <v>28</v>
      </c>
      <c r="I214" s="204"/>
      <c r="J214" s="205">
        <f>ROUND(I214*H214,2)</f>
        <v>0</v>
      </c>
      <c r="K214" s="201" t="s">
        <v>120</v>
      </c>
      <c r="L214" s="206"/>
      <c r="M214" s="207" t="s">
        <v>19</v>
      </c>
      <c r="N214" s="208" t="s">
        <v>42</v>
      </c>
      <c r="O214" s="64"/>
      <c r="P214" s="177">
        <f>O214*H214</f>
        <v>0</v>
      </c>
      <c r="Q214" s="177">
        <v>3.49E-3</v>
      </c>
      <c r="R214" s="177">
        <f>Q214*H214</f>
        <v>9.7720000000000001E-2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159</v>
      </c>
      <c r="AT214" s="179" t="s">
        <v>155</v>
      </c>
      <c r="AU214" s="179" t="s">
        <v>78</v>
      </c>
      <c r="AY214" s="17" t="s">
        <v>114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7" t="s">
        <v>76</v>
      </c>
      <c r="BK214" s="180">
        <f>ROUND(I214*H214,2)</f>
        <v>0</v>
      </c>
      <c r="BL214" s="17" t="s">
        <v>121</v>
      </c>
      <c r="BM214" s="179" t="s">
        <v>385</v>
      </c>
    </row>
    <row r="215" spans="1:65" s="2" customFormat="1" ht="16.5" customHeight="1">
      <c r="A215" s="34"/>
      <c r="B215" s="35"/>
      <c r="C215" s="168" t="s">
        <v>386</v>
      </c>
      <c r="D215" s="168" t="s">
        <v>116</v>
      </c>
      <c r="E215" s="169" t="s">
        <v>387</v>
      </c>
      <c r="F215" s="170" t="s">
        <v>388</v>
      </c>
      <c r="G215" s="171" t="s">
        <v>355</v>
      </c>
      <c r="H215" s="172">
        <v>9</v>
      </c>
      <c r="I215" s="173"/>
      <c r="J215" s="174">
        <f>ROUND(I215*H215,2)</f>
        <v>0</v>
      </c>
      <c r="K215" s="170" t="s">
        <v>120</v>
      </c>
      <c r="L215" s="39"/>
      <c r="M215" s="175" t="s">
        <v>19</v>
      </c>
      <c r="N215" s="176" t="s">
        <v>42</v>
      </c>
      <c r="O215" s="64"/>
      <c r="P215" s="177">
        <f>O215*H215</f>
        <v>0</v>
      </c>
      <c r="Q215" s="177">
        <v>1.17E-3</v>
      </c>
      <c r="R215" s="177">
        <f>Q215*H215</f>
        <v>1.0530000000000001E-2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121</v>
      </c>
      <c r="AT215" s="179" t="s">
        <v>116</v>
      </c>
      <c r="AU215" s="179" t="s">
        <v>78</v>
      </c>
      <c r="AY215" s="17" t="s">
        <v>114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7" t="s">
        <v>76</v>
      </c>
      <c r="BK215" s="180">
        <f>ROUND(I215*H215,2)</f>
        <v>0</v>
      </c>
      <c r="BL215" s="17" t="s">
        <v>121</v>
      </c>
      <c r="BM215" s="179" t="s">
        <v>389</v>
      </c>
    </row>
    <row r="216" spans="1:65" s="2" customFormat="1" ht="11.25">
      <c r="A216" s="34"/>
      <c r="B216" s="35"/>
      <c r="C216" s="36"/>
      <c r="D216" s="181" t="s">
        <v>123</v>
      </c>
      <c r="E216" s="36"/>
      <c r="F216" s="182" t="s">
        <v>390</v>
      </c>
      <c r="G216" s="36"/>
      <c r="H216" s="36"/>
      <c r="I216" s="183"/>
      <c r="J216" s="36"/>
      <c r="K216" s="36"/>
      <c r="L216" s="39"/>
      <c r="M216" s="184"/>
      <c r="N216" s="18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123</v>
      </c>
      <c r="AU216" s="17" t="s">
        <v>78</v>
      </c>
    </row>
    <row r="217" spans="1:65" s="2" customFormat="1" ht="24.2" customHeight="1">
      <c r="A217" s="34"/>
      <c r="B217" s="35"/>
      <c r="C217" s="168" t="s">
        <v>391</v>
      </c>
      <c r="D217" s="168" t="s">
        <v>116</v>
      </c>
      <c r="E217" s="169" t="s">
        <v>392</v>
      </c>
      <c r="F217" s="170" t="s">
        <v>393</v>
      </c>
      <c r="G217" s="171" t="s">
        <v>355</v>
      </c>
      <c r="H217" s="172">
        <v>22</v>
      </c>
      <c r="I217" s="173"/>
      <c r="J217" s="174">
        <f>ROUND(I217*H217,2)</f>
        <v>0</v>
      </c>
      <c r="K217" s="170" t="s">
        <v>120</v>
      </c>
      <c r="L217" s="39"/>
      <c r="M217" s="175" t="s">
        <v>19</v>
      </c>
      <c r="N217" s="176" t="s">
        <v>42</v>
      </c>
      <c r="O217" s="64"/>
      <c r="P217" s="177">
        <f>O217*H217</f>
        <v>0</v>
      </c>
      <c r="Q217" s="177">
        <v>0</v>
      </c>
      <c r="R217" s="177">
        <f>Q217*H217</f>
        <v>0</v>
      </c>
      <c r="S217" s="177">
        <v>0.26300000000000001</v>
      </c>
      <c r="T217" s="178">
        <f>S217*H217</f>
        <v>5.7860000000000005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121</v>
      </c>
      <c r="AT217" s="179" t="s">
        <v>116</v>
      </c>
      <c r="AU217" s="179" t="s">
        <v>78</v>
      </c>
      <c r="AY217" s="17" t="s">
        <v>114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7" t="s">
        <v>76</v>
      </c>
      <c r="BK217" s="180">
        <f>ROUND(I217*H217,2)</f>
        <v>0</v>
      </c>
      <c r="BL217" s="17" t="s">
        <v>121</v>
      </c>
      <c r="BM217" s="179" t="s">
        <v>394</v>
      </c>
    </row>
    <row r="218" spans="1:65" s="2" customFormat="1" ht="11.25">
      <c r="A218" s="34"/>
      <c r="B218" s="35"/>
      <c r="C218" s="36"/>
      <c r="D218" s="181" t="s">
        <v>123</v>
      </c>
      <c r="E218" s="36"/>
      <c r="F218" s="182" t="s">
        <v>395</v>
      </c>
      <c r="G218" s="36"/>
      <c r="H218" s="36"/>
      <c r="I218" s="183"/>
      <c r="J218" s="36"/>
      <c r="K218" s="36"/>
      <c r="L218" s="39"/>
      <c r="M218" s="184"/>
      <c r="N218" s="18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123</v>
      </c>
      <c r="AU218" s="17" t="s">
        <v>78</v>
      </c>
    </row>
    <row r="219" spans="1:65" s="2" customFormat="1" ht="24.2" customHeight="1">
      <c r="A219" s="34"/>
      <c r="B219" s="35"/>
      <c r="C219" s="168" t="s">
        <v>396</v>
      </c>
      <c r="D219" s="168" t="s">
        <v>116</v>
      </c>
      <c r="E219" s="169" t="s">
        <v>397</v>
      </c>
      <c r="F219" s="170" t="s">
        <v>398</v>
      </c>
      <c r="G219" s="171" t="s">
        <v>355</v>
      </c>
      <c r="H219" s="172">
        <v>10</v>
      </c>
      <c r="I219" s="173"/>
      <c r="J219" s="174">
        <f>ROUND(I219*H219,2)</f>
        <v>0</v>
      </c>
      <c r="K219" s="170" t="s">
        <v>120</v>
      </c>
      <c r="L219" s="39"/>
      <c r="M219" s="175" t="s">
        <v>19</v>
      </c>
      <c r="N219" s="176" t="s">
        <v>42</v>
      </c>
      <c r="O219" s="64"/>
      <c r="P219" s="177">
        <f>O219*H219</f>
        <v>0</v>
      </c>
      <c r="Q219" s="177">
        <v>0.20219000000000001</v>
      </c>
      <c r="R219" s="177">
        <f>Q219*H219</f>
        <v>2.0219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121</v>
      </c>
      <c r="AT219" s="179" t="s">
        <v>116</v>
      </c>
      <c r="AU219" s="179" t="s">
        <v>78</v>
      </c>
      <c r="AY219" s="17" t="s">
        <v>114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7" t="s">
        <v>76</v>
      </c>
      <c r="BK219" s="180">
        <f>ROUND(I219*H219,2)</f>
        <v>0</v>
      </c>
      <c r="BL219" s="17" t="s">
        <v>121</v>
      </c>
      <c r="BM219" s="179" t="s">
        <v>399</v>
      </c>
    </row>
    <row r="220" spans="1:65" s="2" customFormat="1" ht="11.25">
      <c r="A220" s="34"/>
      <c r="B220" s="35"/>
      <c r="C220" s="36"/>
      <c r="D220" s="181" t="s">
        <v>123</v>
      </c>
      <c r="E220" s="36"/>
      <c r="F220" s="182" t="s">
        <v>400</v>
      </c>
      <c r="G220" s="36"/>
      <c r="H220" s="36"/>
      <c r="I220" s="183"/>
      <c r="J220" s="36"/>
      <c r="K220" s="36"/>
      <c r="L220" s="39"/>
      <c r="M220" s="184"/>
      <c r="N220" s="18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123</v>
      </c>
      <c r="AU220" s="17" t="s">
        <v>78</v>
      </c>
    </row>
    <row r="221" spans="1:65" s="2" customFormat="1" ht="16.5" customHeight="1">
      <c r="A221" s="34"/>
      <c r="B221" s="35"/>
      <c r="C221" s="199" t="s">
        <v>401</v>
      </c>
      <c r="D221" s="199" t="s">
        <v>155</v>
      </c>
      <c r="E221" s="200" t="s">
        <v>402</v>
      </c>
      <c r="F221" s="201" t="s">
        <v>403</v>
      </c>
      <c r="G221" s="202" t="s">
        <v>355</v>
      </c>
      <c r="H221" s="203">
        <v>2.04</v>
      </c>
      <c r="I221" s="204"/>
      <c r="J221" s="205">
        <f>ROUND(I221*H221,2)</f>
        <v>0</v>
      </c>
      <c r="K221" s="201" t="s">
        <v>120</v>
      </c>
      <c r="L221" s="206"/>
      <c r="M221" s="207" t="s">
        <v>19</v>
      </c>
      <c r="N221" s="208" t="s">
        <v>42</v>
      </c>
      <c r="O221" s="64"/>
      <c r="P221" s="177">
        <f>O221*H221</f>
        <v>0</v>
      </c>
      <c r="Q221" s="177">
        <v>6.5670000000000006E-2</v>
      </c>
      <c r="R221" s="177">
        <f>Q221*H221</f>
        <v>0.13396680000000002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159</v>
      </c>
      <c r="AT221" s="179" t="s">
        <v>155</v>
      </c>
      <c r="AU221" s="179" t="s">
        <v>78</v>
      </c>
      <c r="AY221" s="17" t="s">
        <v>114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7" t="s">
        <v>76</v>
      </c>
      <c r="BK221" s="180">
        <f>ROUND(I221*H221,2)</f>
        <v>0</v>
      </c>
      <c r="BL221" s="17" t="s">
        <v>121</v>
      </c>
      <c r="BM221" s="179" t="s">
        <v>404</v>
      </c>
    </row>
    <row r="222" spans="1:65" s="13" customFormat="1" ht="11.25">
      <c r="B222" s="186"/>
      <c r="C222" s="187"/>
      <c r="D222" s="188" t="s">
        <v>125</v>
      </c>
      <c r="E222" s="187"/>
      <c r="F222" s="190" t="s">
        <v>405</v>
      </c>
      <c r="G222" s="187"/>
      <c r="H222" s="191">
        <v>2.04</v>
      </c>
      <c r="I222" s="192"/>
      <c r="J222" s="187"/>
      <c r="K222" s="187"/>
      <c r="L222" s="193"/>
      <c r="M222" s="194"/>
      <c r="N222" s="195"/>
      <c r="O222" s="195"/>
      <c r="P222" s="195"/>
      <c r="Q222" s="195"/>
      <c r="R222" s="195"/>
      <c r="S222" s="195"/>
      <c r="T222" s="196"/>
      <c r="AT222" s="197" t="s">
        <v>125</v>
      </c>
      <c r="AU222" s="197" t="s">
        <v>78</v>
      </c>
      <c r="AV222" s="13" t="s">
        <v>78</v>
      </c>
      <c r="AW222" s="13" t="s">
        <v>4</v>
      </c>
      <c r="AX222" s="13" t="s">
        <v>76</v>
      </c>
      <c r="AY222" s="197" t="s">
        <v>114</v>
      </c>
    </row>
    <row r="223" spans="1:65" s="2" customFormat="1" ht="16.5" customHeight="1">
      <c r="A223" s="34"/>
      <c r="B223" s="35"/>
      <c r="C223" s="199" t="s">
        <v>406</v>
      </c>
      <c r="D223" s="199" t="s">
        <v>155</v>
      </c>
      <c r="E223" s="200" t="s">
        <v>407</v>
      </c>
      <c r="F223" s="201" t="s">
        <v>408</v>
      </c>
      <c r="G223" s="202" t="s">
        <v>355</v>
      </c>
      <c r="H223" s="203">
        <v>8.16</v>
      </c>
      <c r="I223" s="204"/>
      <c r="J223" s="205">
        <f>ROUND(I223*H223,2)</f>
        <v>0</v>
      </c>
      <c r="K223" s="201" t="s">
        <v>120</v>
      </c>
      <c r="L223" s="206"/>
      <c r="M223" s="207" t="s">
        <v>19</v>
      </c>
      <c r="N223" s="208" t="s">
        <v>42</v>
      </c>
      <c r="O223" s="64"/>
      <c r="P223" s="177">
        <f>O223*H223</f>
        <v>0</v>
      </c>
      <c r="Q223" s="177">
        <v>0.08</v>
      </c>
      <c r="R223" s="177">
        <f>Q223*H223</f>
        <v>0.65280000000000005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159</v>
      </c>
      <c r="AT223" s="179" t="s">
        <v>155</v>
      </c>
      <c r="AU223" s="179" t="s">
        <v>78</v>
      </c>
      <c r="AY223" s="17" t="s">
        <v>114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7" t="s">
        <v>76</v>
      </c>
      <c r="BK223" s="180">
        <f>ROUND(I223*H223,2)</f>
        <v>0</v>
      </c>
      <c r="BL223" s="17" t="s">
        <v>121</v>
      </c>
      <c r="BM223" s="179" t="s">
        <v>409</v>
      </c>
    </row>
    <row r="224" spans="1:65" s="2" customFormat="1" ht="24.2" customHeight="1">
      <c r="A224" s="34"/>
      <c r="B224" s="35"/>
      <c r="C224" s="168" t="s">
        <v>410</v>
      </c>
      <c r="D224" s="168" t="s">
        <v>116</v>
      </c>
      <c r="E224" s="169" t="s">
        <v>411</v>
      </c>
      <c r="F224" s="170" t="s">
        <v>412</v>
      </c>
      <c r="G224" s="171" t="s">
        <v>355</v>
      </c>
      <c r="H224" s="172">
        <v>15</v>
      </c>
      <c r="I224" s="173"/>
      <c r="J224" s="174">
        <f>ROUND(I224*H224,2)</f>
        <v>0</v>
      </c>
      <c r="K224" s="170" t="s">
        <v>120</v>
      </c>
      <c r="L224" s="39"/>
      <c r="M224" s="175" t="s">
        <v>19</v>
      </c>
      <c r="N224" s="176" t="s">
        <v>42</v>
      </c>
      <c r="O224" s="64"/>
      <c r="P224" s="177">
        <f>O224*H224</f>
        <v>0</v>
      </c>
      <c r="Q224" s="177">
        <v>0.1295</v>
      </c>
      <c r="R224" s="177">
        <f>Q224*H224</f>
        <v>1.9425000000000001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121</v>
      </c>
      <c r="AT224" s="179" t="s">
        <v>116</v>
      </c>
      <c r="AU224" s="179" t="s">
        <v>78</v>
      </c>
      <c r="AY224" s="17" t="s">
        <v>114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7" t="s">
        <v>76</v>
      </c>
      <c r="BK224" s="180">
        <f>ROUND(I224*H224,2)</f>
        <v>0</v>
      </c>
      <c r="BL224" s="17" t="s">
        <v>121</v>
      </c>
      <c r="BM224" s="179" t="s">
        <v>413</v>
      </c>
    </row>
    <row r="225" spans="1:65" s="2" customFormat="1" ht="11.25">
      <c r="A225" s="34"/>
      <c r="B225" s="35"/>
      <c r="C225" s="36"/>
      <c r="D225" s="181" t="s">
        <v>123</v>
      </c>
      <c r="E225" s="36"/>
      <c r="F225" s="182" t="s">
        <v>414</v>
      </c>
      <c r="G225" s="36"/>
      <c r="H225" s="36"/>
      <c r="I225" s="183"/>
      <c r="J225" s="36"/>
      <c r="K225" s="36"/>
      <c r="L225" s="39"/>
      <c r="M225" s="184"/>
      <c r="N225" s="18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123</v>
      </c>
      <c r="AU225" s="17" t="s">
        <v>78</v>
      </c>
    </row>
    <row r="226" spans="1:65" s="13" customFormat="1" ht="11.25">
      <c r="B226" s="186"/>
      <c r="C226" s="187"/>
      <c r="D226" s="188" t="s">
        <v>125</v>
      </c>
      <c r="E226" s="189" t="s">
        <v>19</v>
      </c>
      <c r="F226" s="190" t="s">
        <v>415</v>
      </c>
      <c r="G226" s="187"/>
      <c r="H226" s="191">
        <v>15</v>
      </c>
      <c r="I226" s="192"/>
      <c r="J226" s="187"/>
      <c r="K226" s="187"/>
      <c r="L226" s="193"/>
      <c r="M226" s="194"/>
      <c r="N226" s="195"/>
      <c r="O226" s="195"/>
      <c r="P226" s="195"/>
      <c r="Q226" s="195"/>
      <c r="R226" s="195"/>
      <c r="S226" s="195"/>
      <c r="T226" s="196"/>
      <c r="AT226" s="197" t="s">
        <v>125</v>
      </c>
      <c r="AU226" s="197" t="s">
        <v>78</v>
      </c>
      <c r="AV226" s="13" t="s">
        <v>78</v>
      </c>
      <c r="AW226" s="13" t="s">
        <v>33</v>
      </c>
      <c r="AX226" s="13" t="s">
        <v>76</v>
      </c>
      <c r="AY226" s="197" t="s">
        <v>114</v>
      </c>
    </row>
    <row r="227" spans="1:65" s="2" customFormat="1" ht="16.5" customHeight="1">
      <c r="A227" s="34"/>
      <c r="B227" s="35"/>
      <c r="C227" s="199" t="s">
        <v>416</v>
      </c>
      <c r="D227" s="199" t="s">
        <v>155</v>
      </c>
      <c r="E227" s="200" t="s">
        <v>417</v>
      </c>
      <c r="F227" s="201" t="s">
        <v>418</v>
      </c>
      <c r="G227" s="202" t="s">
        <v>355</v>
      </c>
      <c r="H227" s="203">
        <v>15.3</v>
      </c>
      <c r="I227" s="204"/>
      <c r="J227" s="205">
        <f>ROUND(I227*H227,2)</f>
        <v>0</v>
      </c>
      <c r="K227" s="201" t="s">
        <v>120</v>
      </c>
      <c r="L227" s="206"/>
      <c r="M227" s="207" t="s">
        <v>19</v>
      </c>
      <c r="N227" s="208" t="s">
        <v>42</v>
      </c>
      <c r="O227" s="64"/>
      <c r="P227" s="177">
        <f>O227*H227</f>
        <v>0</v>
      </c>
      <c r="Q227" s="177">
        <v>4.8000000000000001E-2</v>
      </c>
      <c r="R227" s="177">
        <f>Q227*H227</f>
        <v>0.73440000000000005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159</v>
      </c>
      <c r="AT227" s="179" t="s">
        <v>155</v>
      </c>
      <c r="AU227" s="179" t="s">
        <v>78</v>
      </c>
      <c r="AY227" s="17" t="s">
        <v>114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7" t="s">
        <v>76</v>
      </c>
      <c r="BK227" s="180">
        <f>ROUND(I227*H227,2)</f>
        <v>0</v>
      </c>
      <c r="BL227" s="17" t="s">
        <v>121</v>
      </c>
      <c r="BM227" s="179" t="s">
        <v>419</v>
      </c>
    </row>
    <row r="228" spans="1:65" s="13" customFormat="1" ht="11.25">
      <c r="B228" s="186"/>
      <c r="C228" s="187"/>
      <c r="D228" s="188" t="s">
        <v>125</v>
      </c>
      <c r="E228" s="189" t="s">
        <v>19</v>
      </c>
      <c r="F228" s="190" t="s">
        <v>420</v>
      </c>
      <c r="G228" s="187"/>
      <c r="H228" s="191">
        <v>15.3</v>
      </c>
      <c r="I228" s="192"/>
      <c r="J228" s="187"/>
      <c r="K228" s="187"/>
      <c r="L228" s="193"/>
      <c r="M228" s="194"/>
      <c r="N228" s="195"/>
      <c r="O228" s="195"/>
      <c r="P228" s="195"/>
      <c r="Q228" s="195"/>
      <c r="R228" s="195"/>
      <c r="S228" s="195"/>
      <c r="T228" s="196"/>
      <c r="AT228" s="197" t="s">
        <v>125</v>
      </c>
      <c r="AU228" s="197" t="s">
        <v>78</v>
      </c>
      <c r="AV228" s="13" t="s">
        <v>78</v>
      </c>
      <c r="AW228" s="13" t="s">
        <v>33</v>
      </c>
      <c r="AX228" s="13" t="s">
        <v>76</v>
      </c>
      <c r="AY228" s="197" t="s">
        <v>114</v>
      </c>
    </row>
    <row r="229" spans="1:65" s="2" customFormat="1" ht="24.2" customHeight="1">
      <c r="A229" s="34"/>
      <c r="B229" s="35"/>
      <c r="C229" s="168" t="s">
        <v>421</v>
      </c>
      <c r="D229" s="168" t="s">
        <v>116</v>
      </c>
      <c r="E229" s="169" t="s">
        <v>422</v>
      </c>
      <c r="F229" s="170" t="s">
        <v>423</v>
      </c>
      <c r="G229" s="171" t="s">
        <v>424</v>
      </c>
      <c r="H229" s="172">
        <v>1</v>
      </c>
      <c r="I229" s="173"/>
      <c r="J229" s="174">
        <f>ROUND(I229*H229,2)</f>
        <v>0</v>
      </c>
      <c r="K229" s="170" t="s">
        <v>120</v>
      </c>
      <c r="L229" s="39"/>
      <c r="M229" s="175" t="s">
        <v>19</v>
      </c>
      <c r="N229" s="176" t="s">
        <v>42</v>
      </c>
      <c r="O229" s="64"/>
      <c r="P229" s="177">
        <f>O229*H229</f>
        <v>0</v>
      </c>
      <c r="Q229" s="177">
        <v>34.462049999999998</v>
      </c>
      <c r="R229" s="177">
        <f>Q229*H229</f>
        <v>34.462049999999998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121</v>
      </c>
      <c r="AT229" s="179" t="s">
        <v>116</v>
      </c>
      <c r="AU229" s="179" t="s">
        <v>78</v>
      </c>
      <c r="AY229" s="17" t="s">
        <v>114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7" t="s">
        <v>76</v>
      </c>
      <c r="BK229" s="180">
        <f>ROUND(I229*H229,2)</f>
        <v>0</v>
      </c>
      <c r="BL229" s="17" t="s">
        <v>121</v>
      </c>
      <c r="BM229" s="179" t="s">
        <v>425</v>
      </c>
    </row>
    <row r="230" spans="1:65" s="2" customFormat="1" ht="11.25">
      <c r="A230" s="34"/>
      <c r="B230" s="35"/>
      <c r="C230" s="36"/>
      <c r="D230" s="181" t="s">
        <v>123</v>
      </c>
      <c r="E230" s="36"/>
      <c r="F230" s="182" t="s">
        <v>426</v>
      </c>
      <c r="G230" s="36"/>
      <c r="H230" s="36"/>
      <c r="I230" s="183"/>
      <c r="J230" s="36"/>
      <c r="K230" s="36"/>
      <c r="L230" s="39"/>
      <c r="M230" s="184"/>
      <c r="N230" s="18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123</v>
      </c>
      <c r="AU230" s="17" t="s">
        <v>78</v>
      </c>
    </row>
    <row r="231" spans="1:65" s="2" customFormat="1" ht="16.5" customHeight="1">
      <c r="A231" s="34"/>
      <c r="B231" s="35"/>
      <c r="C231" s="168" t="s">
        <v>427</v>
      </c>
      <c r="D231" s="168" t="s">
        <v>116</v>
      </c>
      <c r="E231" s="169" t="s">
        <v>428</v>
      </c>
      <c r="F231" s="170" t="s">
        <v>429</v>
      </c>
      <c r="G231" s="171" t="s">
        <v>355</v>
      </c>
      <c r="H231" s="172">
        <v>4</v>
      </c>
      <c r="I231" s="173"/>
      <c r="J231" s="174">
        <f>ROUND(I231*H231,2)</f>
        <v>0</v>
      </c>
      <c r="K231" s="170" t="s">
        <v>120</v>
      </c>
      <c r="L231" s="39"/>
      <c r="M231" s="175" t="s">
        <v>19</v>
      </c>
      <c r="N231" s="176" t="s">
        <v>42</v>
      </c>
      <c r="O231" s="64"/>
      <c r="P231" s="177">
        <f>O231*H231</f>
        <v>0</v>
      </c>
      <c r="Q231" s="177">
        <v>2.7045300000000001</v>
      </c>
      <c r="R231" s="177">
        <f>Q231*H231</f>
        <v>10.81812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121</v>
      </c>
      <c r="AT231" s="179" t="s">
        <v>116</v>
      </c>
      <c r="AU231" s="179" t="s">
        <v>78</v>
      </c>
      <c r="AY231" s="17" t="s">
        <v>114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7" t="s">
        <v>76</v>
      </c>
      <c r="BK231" s="180">
        <f>ROUND(I231*H231,2)</f>
        <v>0</v>
      </c>
      <c r="BL231" s="17" t="s">
        <v>121</v>
      </c>
      <c r="BM231" s="179" t="s">
        <v>430</v>
      </c>
    </row>
    <row r="232" spans="1:65" s="2" customFormat="1" ht="11.25">
      <c r="A232" s="34"/>
      <c r="B232" s="35"/>
      <c r="C232" s="36"/>
      <c r="D232" s="181" t="s">
        <v>123</v>
      </c>
      <c r="E232" s="36"/>
      <c r="F232" s="182" t="s">
        <v>431</v>
      </c>
      <c r="G232" s="36"/>
      <c r="H232" s="36"/>
      <c r="I232" s="183"/>
      <c r="J232" s="36"/>
      <c r="K232" s="36"/>
      <c r="L232" s="39"/>
      <c r="M232" s="184"/>
      <c r="N232" s="18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123</v>
      </c>
      <c r="AU232" s="17" t="s">
        <v>78</v>
      </c>
    </row>
    <row r="233" spans="1:65" s="2" customFormat="1" ht="16.5" customHeight="1">
      <c r="A233" s="34"/>
      <c r="B233" s="35"/>
      <c r="C233" s="199" t="s">
        <v>432</v>
      </c>
      <c r="D233" s="199" t="s">
        <v>155</v>
      </c>
      <c r="E233" s="200" t="s">
        <v>433</v>
      </c>
      <c r="F233" s="201" t="s">
        <v>434</v>
      </c>
      <c r="G233" s="202" t="s">
        <v>355</v>
      </c>
      <c r="H233" s="203">
        <v>4.04</v>
      </c>
      <c r="I233" s="204"/>
      <c r="J233" s="205">
        <f>ROUND(I233*H233,2)</f>
        <v>0</v>
      </c>
      <c r="K233" s="201" t="s">
        <v>120</v>
      </c>
      <c r="L233" s="206"/>
      <c r="M233" s="207" t="s">
        <v>19</v>
      </c>
      <c r="N233" s="208" t="s">
        <v>42</v>
      </c>
      <c r="O233" s="64"/>
      <c r="P233" s="177">
        <f>O233*H233</f>
        <v>0</v>
      </c>
      <c r="Q233" s="177">
        <v>1.7243999999999999</v>
      </c>
      <c r="R233" s="177">
        <f>Q233*H233</f>
        <v>6.9665759999999999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159</v>
      </c>
      <c r="AT233" s="179" t="s">
        <v>155</v>
      </c>
      <c r="AU233" s="179" t="s">
        <v>78</v>
      </c>
      <c r="AY233" s="17" t="s">
        <v>114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7" t="s">
        <v>76</v>
      </c>
      <c r="BK233" s="180">
        <f>ROUND(I233*H233,2)</f>
        <v>0</v>
      </c>
      <c r="BL233" s="17" t="s">
        <v>121</v>
      </c>
      <c r="BM233" s="179" t="s">
        <v>435</v>
      </c>
    </row>
    <row r="234" spans="1:65" s="13" customFormat="1" ht="11.25">
      <c r="B234" s="186"/>
      <c r="C234" s="187"/>
      <c r="D234" s="188" t="s">
        <v>125</v>
      </c>
      <c r="E234" s="187"/>
      <c r="F234" s="190" t="s">
        <v>436</v>
      </c>
      <c r="G234" s="187"/>
      <c r="H234" s="191">
        <v>4.04</v>
      </c>
      <c r="I234" s="192"/>
      <c r="J234" s="187"/>
      <c r="K234" s="187"/>
      <c r="L234" s="193"/>
      <c r="M234" s="194"/>
      <c r="N234" s="195"/>
      <c r="O234" s="195"/>
      <c r="P234" s="195"/>
      <c r="Q234" s="195"/>
      <c r="R234" s="195"/>
      <c r="S234" s="195"/>
      <c r="T234" s="196"/>
      <c r="AT234" s="197" t="s">
        <v>125</v>
      </c>
      <c r="AU234" s="197" t="s">
        <v>78</v>
      </c>
      <c r="AV234" s="13" t="s">
        <v>78</v>
      </c>
      <c r="AW234" s="13" t="s">
        <v>4</v>
      </c>
      <c r="AX234" s="13" t="s">
        <v>76</v>
      </c>
      <c r="AY234" s="197" t="s">
        <v>114</v>
      </c>
    </row>
    <row r="235" spans="1:65" s="2" customFormat="1" ht="16.5" customHeight="1">
      <c r="A235" s="34"/>
      <c r="B235" s="35"/>
      <c r="C235" s="168" t="s">
        <v>437</v>
      </c>
      <c r="D235" s="168" t="s">
        <v>116</v>
      </c>
      <c r="E235" s="169" t="s">
        <v>438</v>
      </c>
      <c r="F235" s="170" t="s">
        <v>439</v>
      </c>
      <c r="G235" s="171" t="s">
        <v>141</v>
      </c>
      <c r="H235" s="172">
        <v>6.28</v>
      </c>
      <c r="I235" s="173"/>
      <c r="J235" s="174">
        <f>ROUND(I235*H235,2)</f>
        <v>0</v>
      </c>
      <c r="K235" s="170" t="s">
        <v>120</v>
      </c>
      <c r="L235" s="39"/>
      <c r="M235" s="175" t="s">
        <v>19</v>
      </c>
      <c r="N235" s="176" t="s">
        <v>42</v>
      </c>
      <c r="O235" s="64"/>
      <c r="P235" s="177">
        <f>O235*H235</f>
        <v>0</v>
      </c>
      <c r="Q235" s="177">
        <v>2.5122499999999999</v>
      </c>
      <c r="R235" s="177">
        <f>Q235*H235</f>
        <v>15.77693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121</v>
      </c>
      <c r="AT235" s="179" t="s">
        <v>116</v>
      </c>
      <c r="AU235" s="179" t="s">
        <v>78</v>
      </c>
      <c r="AY235" s="17" t="s">
        <v>114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7" t="s">
        <v>76</v>
      </c>
      <c r="BK235" s="180">
        <f>ROUND(I235*H235,2)</f>
        <v>0</v>
      </c>
      <c r="BL235" s="17" t="s">
        <v>121</v>
      </c>
      <c r="BM235" s="179" t="s">
        <v>440</v>
      </c>
    </row>
    <row r="236" spans="1:65" s="2" customFormat="1" ht="11.25">
      <c r="A236" s="34"/>
      <c r="B236" s="35"/>
      <c r="C236" s="36"/>
      <c r="D236" s="181" t="s">
        <v>123</v>
      </c>
      <c r="E236" s="36"/>
      <c r="F236" s="182" t="s">
        <v>441</v>
      </c>
      <c r="G236" s="36"/>
      <c r="H236" s="36"/>
      <c r="I236" s="183"/>
      <c r="J236" s="36"/>
      <c r="K236" s="36"/>
      <c r="L236" s="39"/>
      <c r="M236" s="184"/>
      <c r="N236" s="18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123</v>
      </c>
      <c r="AU236" s="17" t="s">
        <v>78</v>
      </c>
    </row>
    <row r="237" spans="1:65" s="2" customFormat="1" ht="16.5" customHeight="1">
      <c r="A237" s="34"/>
      <c r="B237" s="35"/>
      <c r="C237" s="168" t="s">
        <v>442</v>
      </c>
      <c r="D237" s="168" t="s">
        <v>116</v>
      </c>
      <c r="E237" s="169" t="s">
        <v>443</v>
      </c>
      <c r="F237" s="170" t="s">
        <v>444</v>
      </c>
      <c r="G237" s="171" t="s">
        <v>355</v>
      </c>
      <c r="H237" s="172">
        <v>25</v>
      </c>
      <c r="I237" s="173"/>
      <c r="J237" s="174">
        <f>ROUND(I237*H237,2)</f>
        <v>0</v>
      </c>
      <c r="K237" s="170" t="s">
        <v>120</v>
      </c>
      <c r="L237" s="39"/>
      <c r="M237" s="175" t="s">
        <v>19</v>
      </c>
      <c r="N237" s="176" t="s">
        <v>42</v>
      </c>
      <c r="O237" s="64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121</v>
      </c>
      <c r="AT237" s="179" t="s">
        <v>116</v>
      </c>
      <c r="AU237" s="179" t="s">
        <v>78</v>
      </c>
      <c r="AY237" s="17" t="s">
        <v>114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7" t="s">
        <v>76</v>
      </c>
      <c r="BK237" s="180">
        <f>ROUND(I237*H237,2)</f>
        <v>0</v>
      </c>
      <c r="BL237" s="17" t="s">
        <v>121</v>
      </c>
      <c r="BM237" s="179" t="s">
        <v>445</v>
      </c>
    </row>
    <row r="238" spans="1:65" s="2" customFormat="1" ht="11.25">
      <c r="A238" s="34"/>
      <c r="B238" s="35"/>
      <c r="C238" s="36"/>
      <c r="D238" s="181" t="s">
        <v>123</v>
      </c>
      <c r="E238" s="36"/>
      <c r="F238" s="182" t="s">
        <v>446</v>
      </c>
      <c r="G238" s="36"/>
      <c r="H238" s="36"/>
      <c r="I238" s="183"/>
      <c r="J238" s="36"/>
      <c r="K238" s="36"/>
      <c r="L238" s="39"/>
      <c r="M238" s="184"/>
      <c r="N238" s="18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123</v>
      </c>
      <c r="AU238" s="17" t="s">
        <v>78</v>
      </c>
    </row>
    <row r="239" spans="1:65" s="2" customFormat="1" ht="16.5" customHeight="1">
      <c r="A239" s="34"/>
      <c r="B239" s="35"/>
      <c r="C239" s="199" t="s">
        <v>447</v>
      </c>
      <c r="D239" s="199" t="s">
        <v>155</v>
      </c>
      <c r="E239" s="200" t="s">
        <v>448</v>
      </c>
      <c r="F239" s="201" t="s">
        <v>449</v>
      </c>
      <c r="G239" s="202" t="s">
        <v>355</v>
      </c>
      <c r="H239" s="203">
        <v>25</v>
      </c>
      <c r="I239" s="204"/>
      <c r="J239" s="205">
        <f>ROUND(I239*H239,2)</f>
        <v>0</v>
      </c>
      <c r="K239" s="201" t="s">
        <v>120</v>
      </c>
      <c r="L239" s="206"/>
      <c r="M239" s="207" t="s">
        <v>19</v>
      </c>
      <c r="N239" s="208" t="s">
        <v>42</v>
      </c>
      <c r="O239" s="64"/>
      <c r="P239" s="177">
        <f>O239*H239</f>
        <v>0</v>
      </c>
      <c r="Q239" s="177">
        <v>0.12776999999999999</v>
      </c>
      <c r="R239" s="177">
        <f>Q239*H239</f>
        <v>3.1942499999999998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159</v>
      </c>
      <c r="AT239" s="179" t="s">
        <v>155</v>
      </c>
      <c r="AU239" s="179" t="s">
        <v>78</v>
      </c>
      <c r="AY239" s="17" t="s">
        <v>114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7" t="s">
        <v>76</v>
      </c>
      <c r="BK239" s="180">
        <f>ROUND(I239*H239,2)</f>
        <v>0</v>
      </c>
      <c r="BL239" s="17" t="s">
        <v>121</v>
      </c>
      <c r="BM239" s="179" t="s">
        <v>450</v>
      </c>
    </row>
    <row r="240" spans="1:65" s="2" customFormat="1" ht="16.5" customHeight="1">
      <c r="A240" s="34"/>
      <c r="B240" s="35"/>
      <c r="C240" s="168" t="s">
        <v>451</v>
      </c>
      <c r="D240" s="168" t="s">
        <v>116</v>
      </c>
      <c r="E240" s="169" t="s">
        <v>452</v>
      </c>
      <c r="F240" s="170" t="s">
        <v>453</v>
      </c>
      <c r="G240" s="171" t="s">
        <v>355</v>
      </c>
      <c r="H240" s="172">
        <v>7</v>
      </c>
      <c r="I240" s="173"/>
      <c r="J240" s="174">
        <f>ROUND(I240*H240,2)</f>
        <v>0</v>
      </c>
      <c r="K240" s="170" t="s">
        <v>120</v>
      </c>
      <c r="L240" s="39"/>
      <c r="M240" s="175" t="s">
        <v>19</v>
      </c>
      <c r="N240" s="176" t="s">
        <v>42</v>
      </c>
      <c r="O240" s="64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121</v>
      </c>
      <c r="AT240" s="179" t="s">
        <v>116</v>
      </c>
      <c r="AU240" s="179" t="s">
        <v>78</v>
      </c>
      <c r="AY240" s="17" t="s">
        <v>114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7" t="s">
        <v>76</v>
      </c>
      <c r="BK240" s="180">
        <f>ROUND(I240*H240,2)</f>
        <v>0</v>
      </c>
      <c r="BL240" s="17" t="s">
        <v>121</v>
      </c>
      <c r="BM240" s="179" t="s">
        <v>454</v>
      </c>
    </row>
    <row r="241" spans="1:65" s="2" customFormat="1" ht="11.25">
      <c r="A241" s="34"/>
      <c r="B241" s="35"/>
      <c r="C241" s="36"/>
      <c r="D241" s="181" t="s">
        <v>123</v>
      </c>
      <c r="E241" s="36"/>
      <c r="F241" s="182" t="s">
        <v>455</v>
      </c>
      <c r="G241" s="36"/>
      <c r="H241" s="36"/>
      <c r="I241" s="183"/>
      <c r="J241" s="36"/>
      <c r="K241" s="36"/>
      <c r="L241" s="39"/>
      <c r="M241" s="184"/>
      <c r="N241" s="18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123</v>
      </c>
      <c r="AU241" s="17" t="s">
        <v>78</v>
      </c>
    </row>
    <row r="242" spans="1:65" s="2" customFormat="1" ht="29.25">
      <c r="A242" s="34"/>
      <c r="B242" s="35"/>
      <c r="C242" s="36"/>
      <c r="D242" s="188" t="s">
        <v>131</v>
      </c>
      <c r="E242" s="36"/>
      <c r="F242" s="198" t="s">
        <v>347</v>
      </c>
      <c r="G242" s="36"/>
      <c r="H242" s="36"/>
      <c r="I242" s="183"/>
      <c r="J242" s="36"/>
      <c r="K242" s="36"/>
      <c r="L242" s="39"/>
      <c r="M242" s="184"/>
      <c r="N242" s="18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131</v>
      </c>
      <c r="AU242" s="17" t="s">
        <v>78</v>
      </c>
    </row>
    <row r="243" spans="1:65" s="2" customFormat="1" ht="33" customHeight="1">
      <c r="A243" s="34"/>
      <c r="B243" s="35"/>
      <c r="C243" s="168" t="s">
        <v>456</v>
      </c>
      <c r="D243" s="168" t="s">
        <v>116</v>
      </c>
      <c r="E243" s="169" t="s">
        <v>457</v>
      </c>
      <c r="F243" s="170" t="s">
        <v>458</v>
      </c>
      <c r="G243" s="171" t="s">
        <v>355</v>
      </c>
      <c r="H243" s="172">
        <v>9</v>
      </c>
      <c r="I243" s="173"/>
      <c r="J243" s="174">
        <f>ROUND(I243*H243,2)</f>
        <v>0</v>
      </c>
      <c r="K243" s="170" t="s">
        <v>120</v>
      </c>
      <c r="L243" s="39"/>
      <c r="M243" s="175" t="s">
        <v>19</v>
      </c>
      <c r="N243" s="176" t="s">
        <v>42</v>
      </c>
      <c r="O243" s="64"/>
      <c r="P243" s="177">
        <f>O243*H243</f>
        <v>0</v>
      </c>
      <c r="Q243" s="177">
        <v>0.14760999999999999</v>
      </c>
      <c r="R243" s="177">
        <f>Q243*H243</f>
        <v>1.3284899999999999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121</v>
      </c>
      <c r="AT243" s="179" t="s">
        <v>116</v>
      </c>
      <c r="AU243" s="179" t="s">
        <v>78</v>
      </c>
      <c r="AY243" s="17" t="s">
        <v>114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7" t="s">
        <v>76</v>
      </c>
      <c r="BK243" s="180">
        <f>ROUND(I243*H243,2)</f>
        <v>0</v>
      </c>
      <c r="BL243" s="17" t="s">
        <v>121</v>
      </c>
      <c r="BM243" s="179" t="s">
        <v>459</v>
      </c>
    </row>
    <row r="244" spans="1:65" s="2" customFormat="1" ht="11.25">
      <c r="A244" s="34"/>
      <c r="B244" s="35"/>
      <c r="C244" s="36"/>
      <c r="D244" s="181" t="s">
        <v>123</v>
      </c>
      <c r="E244" s="36"/>
      <c r="F244" s="182" t="s">
        <v>460</v>
      </c>
      <c r="G244" s="36"/>
      <c r="H244" s="36"/>
      <c r="I244" s="183"/>
      <c r="J244" s="36"/>
      <c r="K244" s="36"/>
      <c r="L244" s="39"/>
      <c r="M244" s="184"/>
      <c r="N244" s="18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123</v>
      </c>
      <c r="AU244" s="17" t="s">
        <v>78</v>
      </c>
    </row>
    <row r="245" spans="1:65" s="2" customFormat="1" ht="16.5" customHeight="1">
      <c r="A245" s="34"/>
      <c r="B245" s="35"/>
      <c r="C245" s="199" t="s">
        <v>461</v>
      </c>
      <c r="D245" s="199" t="s">
        <v>155</v>
      </c>
      <c r="E245" s="200" t="s">
        <v>462</v>
      </c>
      <c r="F245" s="201" t="s">
        <v>463</v>
      </c>
      <c r="G245" s="202" t="s">
        <v>355</v>
      </c>
      <c r="H245" s="203">
        <v>9</v>
      </c>
      <c r="I245" s="204"/>
      <c r="J245" s="205">
        <f>ROUND(I245*H245,2)</f>
        <v>0</v>
      </c>
      <c r="K245" s="201" t="s">
        <v>120</v>
      </c>
      <c r="L245" s="206"/>
      <c r="M245" s="207" t="s">
        <v>19</v>
      </c>
      <c r="N245" s="208" t="s">
        <v>42</v>
      </c>
      <c r="O245" s="64"/>
      <c r="P245" s="177">
        <f>O245*H245</f>
        <v>0</v>
      </c>
      <c r="Q245" s="177">
        <v>0.13400000000000001</v>
      </c>
      <c r="R245" s="177">
        <f>Q245*H245</f>
        <v>1.206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159</v>
      </c>
      <c r="AT245" s="179" t="s">
        <v>155</v>
      </c>
      <c r="AU245" s="179" t="s">
        <v>78</v>
      </c>
      <c r="AY245" s="17" t="s">
        <v>114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7" t="s">
        <v>76</v>
      </c>
      <c r="BK245" s="180">
        <f>ROUND(I245*H245,2)</f>
        <v>0</v>
      </c>
      <c r="BL245" s="17" t="s">
        <v>121</v>
      </c>
      <c r="BM245" s="179" t="s">
        <v>464</v>
      </c>
    </row>
    <row r="246" spans="1:65" s="2" customFormat="1" ht="33" customHeight="1">
      <c r="A246" s="34"/>
      <c r="B246" s="35"/>
      <c r="C246" s="168" t="s">
        <v>465</v>
      </c>
      <c r="D246" s="168" t="s">
        <v>116</v>
      </c>
      <c r="E246" s="169" t="s">
        <v>466</v>
      </c>
      <c r="F246" s="170" t="s">
        <v>467</v>
      </c>
      <c r="G246" s="171" t="s">
        <v>424</v>
      </c>
      <c r="H246" s="172">
        <v>5</v>
      </c>
      <c r="I246" s="173"/>
      <c r="J246" s="174">
        <f>ROUND(I246*H246,2)</f>
        <v>0</v>
      </c>
      <c r="K246" s="170" t="s">
        <v>120</v>
      </c>
      <c r="L246" s="39"/>
      <c r="M246" s="175" t="s">
        <v>19</v>
      </c>
      <c r="N246" s="176" t="s">
        <v>42</v>
      </c>
      <c r="O246" s="64"/>
      <c r="P246" s="177">
        <f>O246*H246</f>
        <v>0</v>
      </c>
      <c r="Q246" s="177">
        <v>0</v>
      </c>
      <c r="R246" s="177">
        <f>Q246*H246</f>
        <v>0</v>
      </c>
      <c r="S246" s="177">
        <v>8.2000000000000003E-2</v>
      </c>
      <c r="T246" s="178">
        <f>S246*H246</f>
        <v>0.41000000000000003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121</v>
      </c>
      <c r="AT246" s="179" t="s">
        <v>116</v>
      </c>
      <c r="AU246" s="179" t="s">
        <v>78</v>
      </c>
      <c r="AY246" s="17" t="s">
        <v>114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7" t="s">
        <v>76</v>
      </c>
      <c r="BK246" s="180">
        <f>ROUND(I246*H246,2)</f>
        <v>0</v>
      </c>
      <c r="BL246" s="17" t="s">
        <v>121</v>
      </c>
      <c r="BM246" s="179" t="s">
        <v>468</v>
      </c>
    </row>
    <row r="247" spans="1:65" s="2" customFormat="1" ht="11.25">
      <c r="A247" s="34"/>
      <c r="B247" s="35"/>
      <c r="C247" s="36"/>
      <c r="D247" s="181" t="s">
        <v>123</v>
      </c>
      <c r="E247" s="36"/>
      <c r="F247" s="182" t="s">
        <v>469</v>
      </c>
      <c r="G247" s="36"/>
      <c r="H247" s="36"/>
      <c r="I247" s="183"/>
      <c r="J247" s="36"/>
      <c r="K247" s="36"/>
      <c r="L247" s="39"/>
      <c r="M247" s="184"/>
      <c r="N247" s="18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123</v>
      </c>
      <c r="AU247" s="17" t="s">
        <v>78</v>
      </c>
    </row>
    <row r="248" spans="1:65" s="2" customFormat="1" ht="33" customHeight="1">
      <c r="A248" s="34"/>
      <c r="B248" s="35"/>
      <c r="C248" s="168" t="s">
        <v>470</v>
      </c>
      <c r="D248" s="168" t="s">
        <v>116</v>
      </c>
      <c r="E248" s="169" t="s">
        <v>471</v>
      </c>
      <c r="F248" s="170" t="s">
        <v>472</v>
      </c>
      <c r="G248" s="171" t="s">
        <v>355</v>
      </c>
      <c r="H248" s="172">
        <v>25</v>
      </c>
      <c r="I248" s="173"/>
      <c r="J248" s="174">
        <f>ROUND(I248*H248,2)</f>
        <v>0</v>
      </c>
      <c r="K248" s="170" t="s">
        <v>120</v>
      </c>
      <c r="L248" s="39"/>
      <c r="M248" s="175" t="s">
        <v>19</v>
      </c>
      <c r="N248" s="176" t="s">
        <v>42</v>
      </c>
      <c r="O248" s="64"/>
      <c r="P248" s="177">
        <f>O248*H248</f>
        <v>0</v>
      </c>
      <c r="Q248" s="177">
        <v>0</v>
      </c>
      <c r="R248" s="177">
        <f>Q248*H248</f>
        <v>0</v>
      </c>
      <c r="S248" s="177">
        <v>2.0550000000000002</v>
      </c>
      <c r="T248" s="178">
        <f>S248*H248</f>
        <v>51.375000000000007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121</v>
      </c>
      <c r="AT248" s="179" t="s">
        <v>116</v>
      </c>
      <c r="AU248" s="179" t="s">
        <v>78</v>
      </c>
      <c r="AY248" s="17" t="s">
        <v>114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7" t="s">
        <v>76</v>
      </c>
      <c r="BK248" s="180">
        <f>ROUND(I248*H248,2)</f>
        <v>0</v>
      </c>
      <c r="BL248" s="17" t="s">
        <v>121</v>
      </c>
      <c r="BM248" s="179" t="s">
        <v>473</v>
      </c>
    </row>
    <row r="249" spans="1:65" s="2" customFormat="1" ht="11.25">
      <c r="A249" s="34"/>
      <c r="B249" s="35"/>
      <c r="C249" s="36"/>
      <c r="D249" s="181" t="s">
        <v>123</v>
      </c>
      <c r="E249" s="36"/>
      <c r="F249" s="182" t="s">
        <v>474</v>
      </c>
      <c r="G249" s="36"/>
      <c r="H249" s="36"/>
      <c r="I249" s="183"/>
      <c r="J249" s="36"/>
      <c r="K249" s="36"/>
      <c r="L249" s="39"/>
      <c r="M249" s="184"/>
      <c r="N249" s="18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123</v>
      </c>
      <c r="AU249" s="17" t="s">
        <v>78</v>
      </c>
    </row>
    <row r="250" spans="1:65" s="2" customFormat="1" ht="16.5" customHeight="1">
      <c r="A250" s="34"/>
      <c r="B250" s="35"/>
      <c r="C250" s="168" t="s">
        <v>475</v>
      </c>
      <c r="D250" s="168" t="s">
        <v>116</v>
      </c>
      <c r="E250" s="169" t="s">
        <v>476</v>
      </c>
      <c r="F250" s="170" t="s">
        <v>477</v>
      </c>
      <c r="G250" s="171" t="s">
        <v>355</v>
      </c>
      <c r="H250" s="172">
        <v>9</v>
      </c>
      <c r="I250" s="173"/>
      <c r="J250" s="174">
        <f>ROUND(I250*H250,2)</f>
        <v>0</v>
      </c>
      <c r="K250" s="170" t="s">
        <v>120</v>
      </c>
      <c r="L250" s="39"/>
      <c r="M250" s="175" t="s">
        <v>19</v>
      </c>
      <c r="N250" s="176" t="s">
        <v>42</v>
      </c>
      <c r="O250" s="64"/>
      <c r="P250" s="177">
        <f>O250*H250</f>
        <v>0</v>
      </c>
      <c r="Q250" s="177">
        <v>8.0000000000000007E-5</v>
      </c>
      <c r="R250" s="177">
        <f>Q250*H250</f>
        <v>7.2000000000000005E-4</v>
      </c>
      <c r="S250" s="177">
        <v>1.7999999999999999E-2</v>
      </c>
      <c r="T250" s="178">
        <f>S250*H250</f>
        <v>0.16199999999999998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121</v>
      </c>
      <c r="AT250" s="179" t="s">
        <v>116</v>
      </c>
      <c r="AU250" s="179" t="s">
        <v>78</v>
      </c>
      <c r="AY250" s="17" t="s">
        <v>114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7" t="s">
        <v>76</v>
      </c>
      <c r="BK250" s="180">
        <f>ROUND(I250*H250,2)</f>
        <v>0</v>
      </c>
      <c r="BL250" s="17" t="s">
        <v>121</v>
      </c>
      <c r="BM250" s="179" t="s">
        <v>478</v>
      </c>
    </row>
    <row r="251" spans="1:65" s="2" customFormat="1" ht="11.25">
      <c r="A251" s="34"/>
      <c r="B251" s="35"/>
      <c r="C251" s="36"/>
      <c r="D251" s="181" t="s">
        <v>123</v>
      </c>
      <c r="E251" s="36"/>
      <c r="F251" s="182" t="s">
        <v>479</v>
      </c>
      <c r="G251" s="36"/>
      <c r="H251" s="36"/>
      <c r="I251" s="183"/>
      <c r="J251" s="36"/>
      <c r="K251" s="36"/>
      <c r="L251" s="39"/>
      <c r="M251" s="184"/>
      <c r="N251" s="18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123</v>
      </c>
      <c r="AU251" s="17" t="s">
        <v>78</v>
      </c>
    </row>
    <row r="252" spans="1:65" s="12" customFormat="1" ht="22.9" customHeight="1">
      <c r="B252" s="152"/>
      <c r="C252" s="153"/>
      <c r="D252" s="154" t="s">
        <v>70</v>
      </c>
      <c r="E252" s="166" t="s">
        <v>480</v>
      </c>
      <c r="F252" s="166" t="s">
        <v>481</v>
      </c>
      <c r="G252" s="153"/>
      <c r="H252" s="153"/>
      <c r="I252" s="156"/>
      <c r="J252" s="167">
        <f>BK252</f>
        <v>0</v>
      </c>
      <c r="K252" s="153"/>
      <c r="L252" s="158"/>
      <c r="M252" s="159"/>
      <c r="N252" s="160"/>
      <c r="O252" s="160"/>
      <c r="P252" s="161">
        <f>SUM(P253:P267)</f>
        <v>0</v>
      </c>
      <c r="Q252" s="160"/>
      <c r="R252" s="161">
        <f>SUM(R253:R267)</f>
        <v>0</v>
      </c>
      <c r="S252" s="160"/>
      <c r="T252" s="162">
        <f>SUM(T253:T267)</f>
        <v>0</v>
      </c>
      <c r="AR252" s="163" t="s">
        <v>76</v>
      </c>
      <c r="AT252" s="164" t="s">
        <v>70</v>
      </c>
      <c r="AU252" s="164" t="s">
        <v>76</v>
      </c>
      <c r="AY252" s="163" t="s">
        <v>114</v>
      </c>
      <c r="BK252" s="165">
        <f>SUM(BK253:BK267)</f>
        <v>0</v>
      </c>
    </row>
    <row r="253" spans="1:65" s="2" customFormat="1" ht="24.2" customHeight="1">
      <c r="A253" s="34"/>
      <c r="B253" s="35"/>
      <c r="C253" s="168" t="s">
        <v>482</v>
      </c>
      <c r="D253" s="168" t="s">
        <v>116</v>
      </c>
      <c r="E253" s="169" t="s">
        <v>483</v>
      </c>
      <c r="F253" s="170" t="s">
        <v>484</v>
      </c>
      <c r="G253" s="171" t="s">
        <v>158</v>
      </c>
      <c r="H253" s="172">
        <v>63.557000000000002</v>
      </c>
      <c r="I253" s="173"/>
      <c r="J253" s="174">
        <f>ROUND(I253*H253,2)</f>
        <v>0</v>
      </c>
      <c r="K253" s="170" t="s">
        <v>120</v>
      </c>
      <c r="L253" s="39"/>
      <c r="M253" s="175" t="s">
        <v>19</v>
      </c>
      <c r="N253" s="176" t="s">
        <v>42</v>
      </c>
      <c r="O253" s="64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121</v>
      </c>
      <c r="AT253" s="179" t="s">
        <v>116</v>
      </c>
      <c r="AU253" s="179" t="s">
        <v>78</v>
      </c>
      <c r="AY253" s="17" t="s">
        <v>114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7" t="s">
        <v>76</v>
      </c>
      <c r="BK253" s="180">
        <f>ROUND(I253*H253,2)</f>
        <v>0</v>
      </c>
      <c r="BL253" s="17" t="s">
        <v>121</v>
      </c>
      <c r="BM253" s="179" t="s">
        <v>485</v>
      </c>
    </row>
    <row r="254" spans="1:65" s="2" customFormat="1" ht="11.25">
      <c r="A254" s="34"/>
      <c r="B254" s="35"/>
      <c r="C254" s="36"/>
      <c r="D254" s="181" t="s">
        <v>123</v>
      </c>
      <c r="E254" s="36"/>
      <c r="F254" s="182" t="s">
        <v>486</v>
      </c>
      <c r="G254" s="36"/>
      <c r="H254" s="36"/>
      <c r="I254" s="183"/>
      <c r="J254" s="36"/>
      <c r="K254" s="36"/>
      <c r="L254" s="39"/>
      <c r="M254" s="184"/>
      <c r="N254" s="18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123</v>
      </c>
      <c r="AU254" s="17" t="s">
        <v>78</v>
      </c>
    </row>
    <row r="255" spans="1:65" s="2" customFormat="1" ht="39">
      <c r="A255" s="34"/>
      <c r="B255" s="35"/>
      <c r="C255" s="36"/>
      <c r="D255" s="188" t="s">
        <v>131</v>
      </c>
      <c r="E255" s="36"/>
      <c r="F255" s="198" t="s">
        <v>487</v>
      </c>
      <c r="G255" s="36"/>
      <c r="H255" s="36"/>
      <c r="I255" s="183"/>
      <c r="J255" s="36"/>
      <c r="K255" s="36"/>
      <c r="L255" s="39"/>
      <c r="M255" s="184"/>
      <c r="N255" s="18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131</v>
      </c>
      <c r="AU255" s="17" t="s">
        <v>78</v>
      </c>
    </row>
    <row r="256" spans="1:65" s="13" customFormat="1" ht="11.25">
      <c r="B256" s="186"/>
      <c r="C256" s="187"/>
      <c r="D256" s="188" t="s">
        <v>125</v>
      </c>
      <c r="E256" s="189" t="s">
        <v>19</v>
      </c>
      <c r="F256" s="190" t="s">
        <v>488</v>
      </c>
      <c r="G256" s="187"/>
      <c r="H256" s="191">
        <v>63.557000000000002</v>
      </c>
      <c r="I256" s="192"/>
      <c r="J256" s="187"/>
      <c r="K256" s="187"/>
      <c r="L256" s="193"/>
      <c r="M256" s="194"/>
      <c r="N256" s="195"/>
      <c r="O256" s="195"/>
      <c r="P256" s="195"/>
      <c r="Q256" s="195"/>
      <c r="R256" s="195"/>
      <c r="S256" s="195"/>
      <c r="T256" s="196"/>
      <c r="AT256" s="197" t="s">
        <v>125</v>
      </c>
      <c r="AU256" s="197" t="s">
        <v>78</v>
      </c>
      <c r="AV256" s="13" t="s">
        <v>78</v>
      </c>
      <c r="AW256" s="13" t="s">
        <v>33</v>
      </c>
      <c r="AX256" s="13" t="s">
        <v>76</v>
      </c>
      <c r="AY256" s="197" t="s">
        <v>114</v>
      </c>
    </row>
    <row r="257" spans="1:65" s="2" customFormat="1" ht="24.2" customHeight="1">
      <c r="A257" s="34"/>
      <c r="B257" s="35"/>
      <c r="C257" s="168" t="s">
        <v>489</v>
      </c>
      <c r="D257" s="168" t="s">
        <v>116</v>
      </c>
      <c r="E257" s="169" t="s">
        <v>490</v>
      </c>
      <c r="F257" s="170" t="s">
        <v>491</v>
      </c>
      <c r="G257" s="171" t="s">
        <v>158</v>
      </c>
      <c r="H257" s="172">
        <v>32.886000000000003</v>
      </c>
      <c r="I257" s="173"/>
      <c r="J257" s="174">
        <f>ROUND(I257*H257,2)</f>
        <v>0</v>
      </c>
      <c r="K257" s="170" t="s">
        <v>120</v>
      </c>
      <c r="L257" s="39"/>
      <c r="M257" s="175" t="s">
        <v>19</v>
      </c>
      <c r="N257" s="176" t="s">
        <v>42</v>
      </c>
      <c r="O257" s="64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121</v>
      </c>
      <c r="AT257" s="179" t="s">
        <v>116</v>
      </c>
      <c r="AU257" s="179" t="s">
        <v>78</v>
      </c>
      <c r="AY257" s="17" t="s">
        <v>114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7" t="s">
        <v>76</v>
      </c>
      <c r="BK257" s="180">
        <f>ROUND(I257*H257,2)</f>
        <v>0</v>
      </c>
      <c r="BL257" s="17" t="s">
        <v>121</v>
      </c>
      <c r="BM257" s="179" t="s">
        <v>492</v>
      </c>
    </row>
    <row r="258" spans="1:65" s="2" customFormat="1" ht="11.25">
      <c r="A258" s="34"/>
      <c r="B258" s="35"/>
      <c r="C258" s="36"/>
      <c r="D258" s="181" t="s">
        <v>123</v>
      </c>
      <c r="E258" s="36"/>
      <c r="F258" s="182" t="s">
        <v>493</v>
      </c>
      <c r="G258" s="36"/>
      <c r="H258" s="36"/>
      <c r="I258" s="183"/>
      <c r="J258" s="36"/>
      <c r="K258" s="36"/>
      <c r="L258" s="39"/>
      <c r="M258" s="184"/>
      <c r="N258" s="18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123</v>
      </c>
      <c r="AU258" s="17" t="s">
        <v>78</v>
      </c>
    </row>
    <row r="259" spans="1:65" s="2" customFormat="1" ht="24.2" customHeight="1">
      <c r="A259" s="34"/>
      <c r="B259" s="35"/>
      <c r="C259" s="168" t="s">
        <v>494</v>
      </c>
      <c r="D259" s="168" t="s">
        <v>116</v>
      </c>
      <c r="E259" s="169" t="s">
        <v>495</v>
      </c>
      <c r="F259" s="170" t="s">
        <v>496</v>
      </c>
      <c r="G259" s="171" t="s">
        <v>158</v>
      </c>
      <c r="H259" s="172">
        <v>22.396999999999998</v>
      </c>
      <c r="I259" s="173"/>
      <c r="J259" s="174">
        <f>ROUND(I259*H259,2)</f>
        <v>0</v>
      </c>
      <c r="K259" s="170" t="s">
        <v>120</v>
      </c>
      <c r="L259" s="39"/>
      <c r="M259" s="175" t="s">
        <v>19</v>
      </c>
      <c r="N259" s="176" t="s">
        <v>42</v>
      </c>
      <c r="O259" s="64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121</v>
      </c>
      <c r="AT259" s="179" t="s">
        <v>116</v>
      </c>
      <c r="AU259" s="179" t="s">
        <v>78</v>
      </c>
      <c r="AY259" s="17" t="s">
        <v>114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7" t="s">
        <v>76</v>
      </c>
      <c r="BK259" s="180">
        <f>ROUND(I259*H259,2)</f>
        <v>0</v>
      </c>
      <c r="BL259" s="17" t="s">
        <v>121</v>
      </c>
      <c r="BM259" s="179" t="s">
        <v>497</v>
      </c>
    </row>
    <row r="260" spans="1:65" s="2" customFormat="1" ht="11.25">
      <c r="A260" s="34"/>
      <c r="B260" s="35"/>
      <c r="C260" s="36"/>
      <c r="D260" s="181" t="s">
        <v>123</v>
      </c>
      <c r="E260" s="36"/>
      <c r="F260" s="182" t="s">
        <v>498</v>
      </c>
      <c r="G260" s="36"/>
      <c r="H260" s="36"/>
      <c r="I260" s="183"/>
      <c r="J260" s="36"/>
      <c r="K260" s="36"/>
      <c r="L260" s="39"/>
      <c r="M260" s="184"/>
      <c r="N260" s="18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123</v>
      </c>
      <c r="AU260" s="17" t="s">
        <v>78</v>
      </c>
    </row>
    <row r="261" spans="1:65" s="2" customFormat="1" ht="24.2" customHeight="1">
      <c r="A261" s="34"/>
      <c r="B261" s="35"/>
      <c r="C261" s="168" t="s">
        <v>499</v>
      </c>
      <c r="D261" s="168" t="s">
        <v>116</v>
      </c>
      <c r="E261" s="169" t="s">
        <v>500</v>
      </c>
      <c r="F261" s="170" t="s">
        <v>501</v>
      </c>
      <c r="G261" s="171" t="s">
        <v>158</v>
      </c>
      <c r="H261" s="172">
        <v>119.40600000000001</v>
      </c>
      <c r="I261" s="173"/>
      <c r="J261" s="174">
        <f>ROUND(I261*H261,2)</f>
        <v>0</v>
      </c>
      <c r="K261" s="170" t="s">
        <v>120</v>
      </c>
      <c r="L261" s="39"/>
      <c r="M261" s="175" t="s">
        <v>19</v>
      </c>
      <c r="N261" s="176" t="s">
        <v>42</v>
      </c>
      <c r="O261" s="64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121</v>
      </c>
      <c r="AT261" s="179" t="s">
        <v>116</v>
      </c>
      <c r="AU261" s="179" t="s">
        <v>78</v>
      </c>
      <c r="AY261" s="17" t="s">
        <v>114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7" t="s">
        <v>76</v>
      </c>
      <c r="BK261" s="180">
        <f>ROUND(I261*H261,2)</f>
        <v>0</v>
      </c>
      <c r="BL261" s="17" t="s">
        <v>121</v>
      </c>
      <c r="BM261" s="179" t="s">
        <v>502</v>
      </c>
    </row>
    <row r="262" spans="1:65" s="2" customFormat="1" ht="11.25">
      <c r="A262" s="34"/>
      <c r="B262" s="35"/>
      <c r="C262" s="36"/>
      <c r="D262" s="181" t="s">
        <v>123</v>
      </c>
      <c r="E262" s="36"/>
      <c r="F262" s="182" t="s">
        <v>503</v>
      </c>
      <c r="G262" s="36"/>
      <c r="H262" s="36"/>
      <c r="I262" s="183"/>
      <c r="J262" s="36"/>
      <c r="K262" s="36"/>
      <c r="L262" s="39"/>
      <c r="M262" s="184"/>
      <c r="N262" s="18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123</v>
      </c>
      <c r="AU262" s="17" t="s">
        <v>78</v>
      </c>
    </row>
    <row r="263" spans="1:65" s="2" customFormat="1" ht="29.25">
      <c r="A263" s="34"/>
      <c r="B263" s="35"/>
      <c r="C263" s="36"/>
      <c r="D263" s="188" t="s">
        <v>131</v>
      </c>
      <c r="E263" s="36"/>
      <c r="F263" s="198" t="s">
        <v>504</v>
      </c>
      <c r="G263" s="36"/>
      <c r="H263" s="36"/>
      <c r="I263" s="183"/>
      <c r="J263" s="36"/>
      <c r="K263" s="36"/>
      <c r="L263" s="39"/>
      <c r="M263" s="184"/>
      <c r="N263" s="18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131</v>
      </c>
      <c r="AU263" s="17" t="s">
        <v>78</v>
      </c>
    </row>
    <row r="264" spans="1:65" s="13" customFormat="1" ht="11.25">
      <c r="B264" s="186"/>
      <c r="C264" s="187"/>
      <c r="D264" s="188" t="s">
        <v>125</v>
      </c>
      <c r="E264" s="189" t="s">
        <v>19</v>
      </c>
      <c r="F264" s="190" t="s">
        <v>505</v>
      </c>
      <c r="G264" s="187"/>
      <c r="H264" s="191">
        <v>119.40600000000001</v>
      </c>
      <c r="I264" s="192"/>
      <c r="J264" s="187"/>
      <c r="K264" s="187"/>
      <c r="L264" s="193"/>
      <c r="M264" s="194"/>
      <c r="N264" s="195"/>
      <c r="O264" s="195"/>
      <c r="P264" s="195"/>
      <c r="Q264" s="195"/>
      <c r="R264" s="195"/>
      <c r="S264" s="195"/>
      <c r="T264" s="196"/>
      <c r="AT264" s="197" t="s">
        <v>125</v>
      </c>
      <c r="AU264" s="197" t="s">
        <v>78</v>
      </c>
      <c r="AV264" s="13" t="s">
        <v>78</v>
      </c>
      <c r="AW264" s="13" t="s">
        <v>33</v>
      </c>
      <c r="AX264" s="13" t="s">
        <v>76</v>
      </c>
      <c r="AY264" s="197" t="s">
        <v>114</v>
      </c>
    </row>
    <row r="265" spans="1:65" s="2" customFormat="1" ht="24.2" customHeight="1">
      <c r="A265" s="34"/>
      <c r="B265" s="35"/>
      <c r="C265" s="168" t="s">
        <v>506</v>
      </c>
      <c r="D265" s="168" t="s">
        <v>116</v>
      </c>
      <c r="E265" s="169" t="s">
        <v>507</v>
      </c>
      <c r="F265" s="170" t="s">
        <v>508</v>
      </c>
      <c r="G265" s="171" t="s">
        <v>158</v>
      </c>
      <c r="H265" s="172">
        <v>1671.684</v>
      </c>
      <c r="I265" s="173"/>
      <c r="J265" s="174">
        <f>ROUND(I265*H265,2)</f>
        <v>0</v>
      </c>
      <c r="K265" s="170" t="s">
        <v>120</v>
      </c>
      <c r="L265" s="39"/>
      <c r="M265" s="175" t="s">
        <v>19</v>
      </c>
      <c r="N265" s="176" t="s">
        <v>42</v>
      </c>
      <c r="O265" s="64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121</v>
      </c>
      <c r="AT265" s="179" t="s">
        <v>116</v>
      </c>
      <c r="AU265" s="179" t="s">
        <v>78</v>
      </c>
      <c r="AY265" s="17" t="s">
        <v>114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7" t="s">
        <v>76</v>
      </c>
      <c r="BK265" s="180">
        <f>ROUND(I265*H265,2)</f>
        <v>0</v>
      </c>
      <c r="BL265" s="17" t="s">
        <v>121</v>
      </c>
      <c r="BM265" s="179" t="s">
        <v>509</v>
      </c>
    </row>
    <row r="266" spans="1:65" s="2" customFormat="1" ht="11.25">
      <c r="A266" s="34"/>
      <c r="B266" s="35"/>
      <c r="C266" s="36"/>
      <c r="D266" s="181" t="s">
        <v>123</v>
      </c>
      <c r="E266" s="36"/>
      <c r="F266" s="182" t="s">
        <v>510</v>
      </c>
      <c r="G266" s="36"/>
      <c r="H266" s="36"/>
      <c r="I266" s="183"/>
      <c r="J266" s="36"/>
      <c r="K266" s="36"/>
      <c r="L266" s="39"/>
      <c r="M266" s="184"/>
      <c r="N266" s="18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123</v>
      </c>
      <c r="AU266" s="17" t="s">
        <v>78</v>
      </c>
    </row>
    <row r="267" spans="1:65" s="13" customFormat="1" ht="11.25">
      <c r="B267" s="186"/>
      <c r="C267" s="187"/>
      <c r="D267" s="188" t="s">
        <v>125</v>
      </c>
      <c r="E267" s="189" t="s">
        <v>19</v>
      </c>
      <c r="F267" s="190" t="s">
        <v>511</v>
      </c>
      <c r="G267" s="187"/>
      <c r="H267" s="191">
        <v>1671.684</v>
      </c>
      <c r="I267" s="192"/>
      <c r="J267" s="187"/>
      <c r="K267" s="187"/>
      <c r="L267" s="193"/>
      <c r="M267" s="194"/>
      <c r="N267" s="195"/>
      <c r="O267" s="195"/>
      <c r="P267" s="195"/>
      <c r="Q267" s="195"/>
      <c r="R267" s="195"/>
      <c r="S267" s="195"/>
      <c r="T267" s="196"/>
      <c r="AT267" s="197" t="s">
        <v>125</v>
      </c>
      <c r="AU267" s="197" t="s">
        <v>78</v>
      </c>
      <c r="AV267" s="13" t="s">
        <v>78</v>
      </c>
      <c r="AW267" s="13" t="s">
        <v>33</v>
      </c>
      <c r="AX267" s="13" t="s">
        <v>76</v>
      </c>
      <c r="AY267" s="197" t="s">
        <v>114</v>
      </c>
    </row>
    <row r="268" spans="1:65" s="12" customFormat="1" ht="22.9" customHeight="1">
      <c r="B268" s="152"/>
      <c r="C268" s="153"/>
      <c r="D268" s="154" t="s">
        <v>70</v>
      </c>
      <c r="E268" s="166" t="s">
        <v>512</v>
      </c>
      <c r="F268" s="166" t="s">
        <v>513</v>
      </c>
      <c r="G268" s="153"/>
      <c r="H268" s="153"/>
      <c r="I268" s="156"/>
      <c r="J268" s="167">
        <f>BK268</f>
        <v>0</v>
      </c>
      <c r="K268" s="153"/>
      <c r="L268" s="158"/>
      <c r="M268" s="159"/>
      <c r="N268" s="160"/>
      <c r="O268" s="160"/>
      <c r="P268" s="161">
        <f>SUM(P269:P270)</f>
        <v>0</v>
      </c>
      <c r="Q268" s="160"/>
      <c r="R268" s="161">
        <f>SUM(R269:R270)</f>
        <v>0</v>
      </c>
      <c r="S268" s="160"/>
      <c r="T268" s="162">
        <f>SUM(T269:T270)</f>
        <v>0</v>
      </c>
      <c r="AR268" s="163" t="s">
        <v>76</v>
      </c>
      <c r="AT268" s="164" t="s">
        <v>70</v>
      </c>
      <c r="AU268" s="164" t="s">
        <v>76</v>
      </c>
      <c r="AY268" s="163" t="s">
        <v>114</v>
      </c>
      <c r="BK268" s="165">
        <f>SUM(BK269:BK270)</f>
        <v>0</v>
      </c>
    </row>
    <row r="269" spans="1:65" s="2" customFormat="1" ht="24.2" customHeight="1">
      <c r="A269" s="34"/>
      <c r="B269" s="35"/>
      <c r="C269" s="168" t="s">
        <v>514</v>
      </c>
      <c r="D269" s="168" t="s">
        <v>116</v>
      </c>
      <c r="E269" s="169" t="s">
        <v>515</v>
      </c>
      <c r="F269" s="170" t="s">
        <v>516</v>
      </c>
      <c r="G269" s="171" t="s">
        <v>158</v>
      </c>
      <c r="H269" s="172">
        <v>572.35699999999997</v>
      </c>
      <c r="I269" s="173"/>
      <c r="J269" s="174">
        <f>ROUND(I269*H269,2)</f>
        <v>0</v>
      </c>
      <c r="K269" s="170" t="s">
        <v>120</v>
      </c>
      <c r="L269" s="39"/>
      <c r="M269" s="175" t="s">
        <v>19</v>
      </c>
      <c r="N269" s="176" t="s">
        <v>42</v>
      </c>
      <c r="O269" s="64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121</v>
      </c>
      <c r="AT269" s="179" t="s">
        <v>116</v>
      </c>
      <c r="AU269" s="179" t="s">
        <v>78</v>
      </c>
      <c r="AY269" s="17" t="s">
        <v>114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7" t="s">
        <v>76</v>
      </c>
      <c r="BK269" s="180">
        <f>ROUND(I269*H269,2)</f>
        <v>0</v>
      </c>
      <c r="BL269" s="17" t="s">
        <v>121</v>
      </c>
      <c r="BM269" s="179" t="s">
        <v>517</v>
      </c>
    </row>
    <row r="270" spans="1:65" s="2" customFormat="1" ht="11.25">
      <c r="A270" s="34"/>
      <c r="B270" s="35"/>
      <c r="C270" s="36"/>
      <c r="D270" s="181" t="s">
        <v>123</v>
      </c>
      <c r="E270" s="36"/>
      <c r="F270" s="182" t="s">
        <v>518</v>
      </c>
      <c r="G270" s="36"/>
      <c r="H270" s="36"/>
      <c r="I270" s="183"/>
      <c r="J270" s="36"/>
      <c r="K270" s="36"/>
      <c r="L270" s="39"/>
      <c r="M270" s="184"/>
      <c r="N270" s="18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123</v>
      </c>
      <c r="AU270" s="17" t="s">
        <v>78</v>
      </c>
    </row>
    <row r="271" spans="1:65" s="12" customFormat="1" ht="25.9" customHeight="1">
      <c r="B271" s="152"/>
      <c r="C271" s="153"/>
      <c r="D271" s="154" t="s">
        <v>70</v>
      </c>
      <c r="E271" s="155" t="s">
        <v>519</v>
      </c>
      <c r="F271" s="155" t="s">
        <v>520</v>
      </c>
      <c r="G271" s="153"/>
      <c r="H271" s="153"/>
      <c r="I271" s="156"/>
      <c r="J271" s="157">
        <f>BK271</f>
        <v>0</v>
      </c>
      <c r="K271" s="153"/>
      <c r="L271" s="158"/>
      <c r="M271" s="159"/>
      <c r="N271" s="160"/>
      <c r="O271" s="160"/>
      <c r="P271" s="161">
        <f>P272+P288+P296+P299</f>
        <v>0</v>
      </c>
      <c r="Q271" s="160"/>
      <c r="R271" s="161">
        <f>R272+R288+R296+R299</f>
        <v>0</v>
      </c>
      <c r="S271" s="160"/>
      <c r="T271" s="162">
        <f>T272+T288+T296+T299</f>
        <v>0</v>
      </c>
      <c r="AR271" s="163" t="s">
        <v>144</v>
      </c>
      <c r="AT271" s="164" t="s">
        <v>70</v>
      </c>
      <c r="AU271" s="164" t="s">
        <v>71</v>
      </c>
      <c r="AY271" s="163" t="s">
        <v>114</v>
      </c>
      <c r="BK271" s="165">
        <f>BK272+BK288+BK296+BK299</f>
        <v>0</v>
      </c>
    </row>
    <row r="272" spans="1:65" s="12" customFormat="1" ht="22.9" customHeight="1">
      <c r="B272" s="152"/>
      <c r="C272" s="153"/>
      <c r="D272" s="154" t="s">
        <v>70</v>
      </c>
      <c r="E272" s="166" t="s">
        <v>521</v>
      </c>
      <c r="F272" s="166" t="s">
        <v>522</v>
      </c>
      <c r="G272" s="153"/>
      <c r="H272" s="153"/>
      <c r="I272" s="156"/>
      <c r="J272" s="167">
        <f>BK272</f>
        <v>0</v>
      </c>
      <c r="K272" s="153"/>
      <c r="L272" s="158"/>
      <c r="M272" s="159"/>
      <c r="N272" s="160"/>
      <c r="O272" s="160"/>
      <c r="P272" s="161">
        <f>SUM(P273:P287)</f>
        <v>0</v>
      </c>
      <c r="Q272" s="160"/>
      <c r="R272" s="161">
        <f>SUM(R273:R287)</f>
        <v>0</v>
      </c>
      <c r="S272" s="160"/>
      <c r="T272" s="162">
        <f>SUM(T273:T287)</f>
        <v>0</v>
      </c>
      <c r="AR272" s="163" t="s">
        <v>144</v>
      </c>
      <c r="AT272" s="164" t="s">
        <v>70</v>
      </c>
      <c r="AU272" s="164" t="s">
        <v>76</v>
      </c>
      <c r="AY272" s="163" t="s">
        <v>114</v>
      </c>
      <c r="BK272" s="165">
        <f>SUM(BK273:BK287)</f>
        <v>0</v>
      </c>
    </row>
    <row r="273" spans="1:65" s="2" customFormat="1" ht="16.5" customHeight="1">
      <c r="A273" s="34"/>
      <c r="B273" s="35"/>
      <c r="C273" s="168" t="s">
        <v>523</v>
      </c>
      <c r="D273" s="168" t="s">
        <v>116</v>
      </c>
      <c r="E273" s="169" t="s">
        <v>524</v>
      </c>
      <c r="F273" s="170" t="s">
        <v>525</v>
      </c>
      <c r="G273" s="171" t="s">
        <v>526</v>
      </c>
      <c r="H273" s="172">
        <v>1</v>
      </c>
      <c r="I273" s="173"/>
      <c r="J273" s="174">
        <f>ROUND(I273*H273,2)</f>
        <v>0</v>
      </c>
      <c r="K273" s="170" t="s">
        <v>120</v>
      </c>
      <c r="L273" s="39"/>
      <c r="M273" s="175" t="s">
        <v>19</v>
      </c>
      <c r="N273" s="176" t="s">
        <v>42</v>
      </c>
      <c r="O273" s="64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527</v>
      </c>
      <c r="AT273" s="179" t="s">
        <v>116</v>
      </c>
      <c r="AU273" s="179" t="s">
        <v>78</v>
      </c>
      <c r="AY273" s="17" t="s">
        <v>114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7" t="s">
        <v>76</v>
      </c>
      <c r="BK273" s="180">
        <f>ROUND(I273*H273,2)</f>
        <v>0</v>
      </c>
      <c r="BL273" s="17" t="s">
        <v>527</v>
      </c>
      <c r="BM273" s="179" t="s">
        <v>528</v>
      </c>
    </row>
    <row r="274" spans="1:65" s="2" customFormat="1" ht="11.25">
      <c r="A274" s="34"/>
      <c r="B274" s="35"/>
      <c r="C274" s="36"/>
      <c r="D274" s="181" t="s">
        <v>123</v>
      </c>
      <c r="E274" s="36"/>
      <c r="F274" s="182" t="s">
        <v>529</v>
      </c>
      <c r="G274" s="36"/>
      <c r="H274" s="36"/>
      <c r="I274" s="183"/>
      <c r="J274" s="36"/>
      <c r="K274" s="36"/>
      <c r="L274" s="39"/>
      <c r="M274" s="184"/>
      <c r="N274" s="18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123</v>
      </c>
      <c r="AU274" s="17" t="s">
        <v>78</v>
      </c>
    </row>
    <row r="275" spans="1:65" s="2" customFormat="1" ht="16.5" customHeight="1">
      <c r="A275" s="34"/>
      <c r="B275" s="35"/>
      <c r="C275" s="168" t="s">
        <v>530</v>
      </c>
      <c r="D275" s="168" t="s">
        <v>116</v>
      </c>
      <c r="E275" s="169" t="s">
        <v>531</v>
      </c>
      <c r="F275" s="170" t="s">
        <v>532</v>
      </c>
      <c r="G275" s="171" t="s">
        <v>526</v>
      </c>
      <c r="H275" s="172">
        <v>1</v>
      </c>
      <c r="I275" s="173"/>
      <c r="J275" s="174">
        <f>ROUND(I275*H275,2)</f>
        <v>0</v>
      </c>
      <c r="K275" s="170" t="s">
        <v>120</v>
      </c>
      <c r="L275" s="39"/>
      <c r="M275" s="175" t="s">
        <v>19</v>
      </c>
      <c r="N275" s="176" t="s">
        <v>42</v>
      </c>
      <c r="O275" s="64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527</v>
      </c>
      <c r="AT275" s="179" t="s">
        <v>116</v>
      </c>
      <c r="AU275" s="179" t="s">
        <v>78</v>
      </c>
      <c r="AY275" s="17" t="s">
        <v>114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7" t="s">
        <v>76</v>
      </c>
      <c r="BK275" s="180">
        <f>ROUND(I275*H275,2)</f>
        <v>0</v>
      </c>
      <c r="BL275" s="17" t="s">
        <v>527</v>
      </c>
      <c r="BM275" s="179" t="s">
        <v>533</v>
      </c>
    </row>
    <row r="276" spans="1:65" s="2" customFormat="1" ht="11.25">
      <c r="A276" s="34"/>
      <c r="B276" s="35"/>
      <c r="C276" s="36"/>
      <c r="D276" s="181" t="s">
        <v>123</v>
      </c>
      <c r="E276" s="36"/>
      <c r="F276" s="182" t="s">
        <v>534</v>
      </c>
      <c r="G276" s="36"/>
      <c r="H276" s="36"/>
      <c r="I276" s="183"/>
      <c r="J276" s="36"/>
      <c r="K276" s="36"/>
      <c r="L276" s="39"/>
      <c r="M276" s="184"/>
      <c r="N276" s="18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123</v>
      </c>
      <c r="AU276" s="17" t="s">
        <v>78</v>
      </c>
    </row>
    <row r="277" spans="1:65" s="2" customFormat="1" ht="19.5">
      <c r="A277" s="34"/>
      <c r="B277" s="35"/>
      <c r="C277" s="36"/>
      <c r="D277" s="188" t="s">
        <v>131</v>
      </c>
      <c r="E277" s="36"/>
      <c r="F277" s="198" t="s">
        <v>535</v>
      </c>
      <c r="G277" s="36"/>
      <c r="H277" s="36"/>
      <c r="I277" s="183"/>
      <c r="J277" s="36"/>
      <c r="K277" s="36"/>
      <c r="L277" s="39"/>
      <c r="M277" s="184"/>
      <c r="N277" s="18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131</v>
      </c>
      <c r="AU277" s="17" t="s">
        <v>78</v>
      </c>
    </row>
    <row r="278" spans="1:65" s="2" customFormat="1" ht="16.5" customHeight="1">
      <c r="A278" s="34"/>
      <c r="B278" s="35"/>
      <c r="C278" s="168" t="s">
        <v>536</v>
      </c>
      <c r="D278" s="168" t="s">
        <v>116</v>
      </c>
      <c r="E278" s="169" t="s">
        <v>537</v>
      </c>
      <c r="F278" s="170" t="s">
        <v>538</v>
      </c>
      <c r="G278" s="171" t="s">
        <v>526</v>
      </c>
      <c r="H278" s="172">
        <v>1</v>
      </c>
      <c r="I278" s="173"/>
      <c r="J278" s="174">
        <f>ROUND(I278*H278,2)</f>
        <v>0</v>
      </c>
      <c r="K278" s="170" t="s">
        <v>120</v>
      </c>
      <c r="L278" s="39"/>
      <c r="M278" s="175" t="s">
        <v>19</v>
      </c>
      <c r="N278" s="176" t="s">
        <v>42</v>
      </c>
      <c r="O278" s="64"/>
      <c r="P278" s="177">
        <f>O278*H278</f>
        <v>0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527</v>
      </c>
      <c r="AT278" s="179" t="s">
        <v>116</v>
      </c>
      <c r="AU278" s="179" t="s">
        <v>78</v>
      </c>
      <c r="AY278" s="17" t="s">
        <v>114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7" t="s">
        <v>76</v>
      </c>
      <c r="BK278" s="180">
        <f>ROUND(I278*H278,2)</f>
        <v>0</v>
      </c>
      <c r="BL278" s="17" t="s">
        <v>527</v>
      </c>
      <c r="BM278" s="179" t="s">
        <v>539</v>
      </c>
    </row>
    <row r="279" spans="1:65" s="2" customFormat="1" ht="11.25">
      <c r="A279" s="34"/>
      <c r="B279" s="35"/>
      <c r="C279" s="36"/>
      <c r="D279" s="181" t="s">
        <v>123</v>
      </c>
      <c r="E279" s="36"/>
      <c r="F279" s="182" t="s">
        <v>540</v>
      </c>
      <c r="G279" s="36"/>
      <c r="H279" s="36"/>
      <c r="I279" s="183"/>
      <c r="J279" s="36"/>
      <c r="K279" s="36"/>
      <c r="L279" s="39"/>
      <c r="M279" s="184"/>
      <c r="N279" s="18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123</v>
      </c>
      <c r="AU279" s="17" t="s">
        <v>78</v>
      </c>
    </row>
    <row r="280" spans="1:65" s="2" customFormat="1" ht="16.5" customHeight="1">
      <c r="A280" s="34"/>
      <c r="B280" s="35"/>
      <c r="C280" s="168" t="s">
        <v>541</v>
      </c>
      <c r="D280" s="168" t="s">
        <v>116</v>
      </c>
      <c r="E280" s="169" t="s">
        <v>542</v>
      </c>
      <c r="F280" s="170" t="s">
        <v>538</v>
      </c>
      <c r="G280" s="171" t="s">
        <v>526</v>
      </c>
      <c r="H280" s="172">
        <v>1</v>
      </c>
      <c r="I280" s="173"/>
      <c r="J280" s="174">
        <f>ROUND(I280*H280,2)</f>
        <v>0</v>
      </c>
      <c r="K280" s="170" t="s">
        <v>120</v>
      </c>
      <c r="L280" s="39"/>
      <c r="M280" s="175" t="s">
        <v>19</v>
      </c>
      <c r="N280" s="176" t="s">
        <v>42</v>
      </c>
      <c r="O280" s="64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527</v>
      </c>
      <c r="AT280" s="179" t="s">
        <v>116</v>
      </c>
      <c r="AU280" s="179" t="s">
        <v>78</v>
      </c>
      <c r="AY280" s="17" t="s">
        <v>114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7" t="s">
        <v>76</v>
      </c>
      <c r="BK280" s="180">
        <f>ROUND(I280*H280,2)</f>
        <v>0</v>
      </c>
      <c r="BL280" s="17" t="s">
        <v>527</v>
      </c>
      <c r="BM280" s="179" t="s">
        <v>543</v>
      </c>
    </row>
    <row r="281" spans="1:65" s="2" customFormat="1" ht="11.25">
      <c r="A281" s="34"/>
      <c r="B281" s="35"/>
      <c r="C281" s="36"/>
      <c r="D281" s="181" t="s">
        <v>123</v>
      </c>
      <c r="E281" s="36"/>
      <c r="F281" s="182" t="s">
        <v>544</v>
      </c>
      <c r="G281" s="36"/>
      <c r="H281" s="36"/>
      <c r="I281" s="183"/>
      <c r="J281" s="36"/>
      <c r="K281" s="36"/>
      <c r="L281" s="39"/>
      <c r="M281" s="184"/>
      <c r="N281" s="185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123</v>
      </c>
      <c r="AU281" s="17" t="s">
        <v>78</v>
      </c>
    </row>
    <row r="282" spans="1:65" s="2" customFormat="1" ht="16.5" customHeight="1">
      <c r="A282" s="34"/>
      <c r="B282" s="35"/>
      <c r="C282" s="168" t="s">
        <v>545</v>
      </c>
      <c r="D282" s="168" t="s">
        <v>116</v>
      </c>
      <c r="E282" s="169" t="s">
        <v>546</v>
      </c>
      <c r="F282" s="170" t="s">
        <v>547</v>
      </c>
      <c r="G282" s="171" t="s">
        <v>526</v>
      </c>
      <c r="H282" s="172">
        <v>1</v>
      </c>
      <c r="I282" s="173"/>
      <c r="J282" s="174">
        <f>ROUND(I282*H282,2)</f>
        <v>0</v>
      </c>
      <c r="K282" s="170" t="s">
        <v>120</v>
      </c>
      <c r="L282" s="39"/>
      <c r="M282" s="175" t="s">
        <v>19</v>
      </c>
      <c r="N282" s="176" t="s">
        <v>42</v>
      </c>
      <c r="O282" s="64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527</v>
      </c>
      <c r="AT282" s="179" t="s">
        <v>116</v>
      </c>
      <c r="AU282" s="179" t="s">
        <v>78</v>
      </c>
      <c r="AY282" s="17" t="s">
        <v>114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7" t="s">
        <v>76</v>
      </c>
      <c r="BK282" s="180">
        <f>ROUND(I282*H282,2)</f>
        <v>0</v>
      </c>
      <c r="BL282" s="17" t="s">
        <v>527</v>
      </c>
      <c r="BM282" s="179" t="s">
        <v>548</v>
      </c>
    </row>
    <row r="283" spans="1:65" s="2" customFormat="1" ht="11.25">
      <c r="A283" s="34"/>
      <c r="B283" s="35"/>
      <c r="C283" s="36"/>
      <c r="D283" s="181" t="s">
        <v>123</v>
      </c>
      <c r="E283" s="36"/>
      <c r="F283" s="182" t="s">
        <v>549</v>
      </c>
      <c r="G283" s="36"/>
      <c r="H283" s="36"/>
      <c r="I283" s="183"/>
      <c r="J283" s="36"/>
      <c r="K283" s="36"/>
      <c r="L283" s="39"/>
      <c r="M283" s="184"/>
      <c r="N283" s="18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123</v>
      </c>
      <c r="AU283" s="17" t="s">
        <v>78</v>
      </c>
    </row>
    <row r="284" spans="1:65" s="2" customFormat="1" ht="16.5" customHeight="1">
      <c r="A284" s="34"/>
      <c r="B284" s="35"/>
      <c r="C284" s="168" t="s">
        <v>550</v>
      </c>
      <c r="D284" s="168" t="s">
        <v>116</v>
      </c>
      <c r="E284" s="169" t="s">
        <v>551</v>
      </c>
      <c r="F284" s="170" t="s">
        <v>552</v>
      </c>
      <c r="G284" s="171" t="s">
        <v>526</v>
      </c>
      <c r="H284" s="172">
        <v>1</v>
      </c>
      <c r="I284" s="173"/>
      <c r="J284" s="174">
        <f>ROUND(I284*H284,2)</f>
        <v>0</v>
      </c>
      <c r="K284" s="170" t="s">
        <v>120</v>
      </c>
      <c r="L284" s="39"/>
      <c r="M284" s="175" t="s">
        <v>19</v>
      </c>
      <c r="N284" s="176" t="s">
        <v>42</v>
      </c>
      <c r="O284" s="64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527</v>
      </c>
      <c r="AT284" s="179" t="s">
        <v>116</v>
      </c>
      <c r="AU284" s="179" t="s">
        <v>78</v>
      </c>
      <c r="AY284" s="17" t="s">
        <v>114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7" t="s">
        <v>76</v>
      </c>
      <c r="BK284" s="180">
        <f>ROUND(I284*H284,2)</f>
        <v>0</v>
      </c>
      <c r="BL284" s="17" t="s">
        <v>527</v>
      </c>
      <c r="BM284" s="179" t="s">
        <v>553</v>
      </c>
    </row>
    <row r="285" spans="1:65" s="2" customFormat="1" ht="11.25">
      <c r="A285" s="34"/>
      <c r="B285" s="35"/>
      <c r="C285" s="36"/>
      <c r="D285" s="181" t="s">
        <v>123</v>
      </c>
      <c r="E285" s="36"/>
      <c r="F285" s="182" t="s">
        <v>554</v>
      </c>
      <c r="G285" s="36"/>
      <c r="H285" s="36"/>
      <c r="I285" s="183"/>
      <c r="J285" s="36"/>
      <c r="K285" s="36"/>
      <c r="L285" s="39"/>
      <c r="M285" s="184"/>
      <c r="N285" s="18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123</v>
      </c>
      <c r="AU285" s="17" t="s">
        <v>78</v>
      </c>
    </row>
    <row r="286" spans="1:65" s="2" customFormat="1" ht="24.2" customHeight="1">
      <c r="A286" s="34"/>
      <c r="B286" s="35"/>
      <c r="C286" s="168" t="s">
        <v>555</v>
      </c>
      <c r="D286" s="168" t="s">
        <v>116</v>
      </c>
      <c r="E286" s="169" t="s">
        <v>556</v>
      </c>
      <c r="F286" s="170" t="s">
        <v>557</v>
      </c>
      <c r="G286" s="171" t="s">
        <v>558</v>
      </c>
      <c r="H286" s="172">
        <v>2</v>
      </c>
      <c r="I286" s="173"/>
      <c r="J286" s="174">
        <f>ROUND(I286*H286,2)</f>
        <v>0</v>
      </c>
      <c r="K286" s="170" t="s">
        <v>120</v>
      </c>
      <c r="L286" s="39"/>
      <c r="M286" s="175" t="s">
        <v>19</v>
      </c>
      <c r="N286" s="176" t="s">
        <v>42</v>
      </c>
      <c r="O286" s="64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527</v>
      </c>
      <c r="AT286" s="179" t="s">
        <v>116</v>
      </c>
      <c r="AU286" s="179" t="s">
        <v>78</v>
      </c>
      <c r="AY286" s="17" t="s">
        <v>114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7" t="s">
        <v>76</v>
      </c>
      <c r="BK286" s="180">
        <f>ROUND(I286*H286,2)</f>
        <v>0</v>
      </c>
      <c r="BL286" s="17" t="s">
        <v>527</v>
      </c>
      <c r="BM286" s="179" t="s">
        <v>559</v>
      </c>
    </row>
    <row r="287" spans="1:65" s="2" customFormat="1" ht="11.25">
      <c r="A287" s="34"/>
      <c r="B287" s="35"/>
      <c r="C287" s="36"/>
      <c r="D287" s="181" t="s">
        <v>123</v>
      </c>
      <c r="E287" s="36"/>
      <c r="F287" s="182" t="s">
        <v>560</v>
      </c>
      <c r="G287" s="36"/>
      <c r="H287" s="36"/>
      <c r="I287" s="183"/>
      <c r="J287" s="36"/>
      <c r="K287" s="36"/>
      <c r="L287" s="39"/>
      <c r="M287" s="184"/>
      <c r="N287" s="18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123</v>
      </c>
      <c r="AU287" s="17" t="s">
        <v>78</v>
      </c>
    </row>
    <row r="288" spans="1:65" s="12" customFormat="1" ht="22.9" customHeight="1">
      <c r="B288" s="152"/>
      <c r="C288" s="153"/>
      <c r="D288" s="154" t="s">
        <v>70</v>
      </c>
      <c r="E288" s="166" t="s">
        <v>561</v>
      </c>
      <c r="F288" s="166" t="s">
        <v>562</v>
      </c>
      <c r="G288" s="153"/>
      <c r="H288" s="153"/>
      <c r="I288" s="156"/>
      <c r="J288" s="167">
        <f>BK288</f>
        <v>0</v>
      </c>
      <c r="K288" s="153"/>
      <c r="L288" s="158"/>
      <c r="M288" s="159"/>
      <c r="N288" s="160"/>
      <c r="O288" s="160"/>
      <c r="P288" s="161">
        <f>SUM(P289:P295)</f>
        <v>0</v>
      </c>
      <c r="Q288" s="160"/>
      <c r="R288" s="161">
        <f>SUM(R289:R295)</f>
        <v>0</v>
      </c>
      <c r="S288" s="160"/>
      <c r="T288" s="162">
        <f>SUM(T289:T295)</f>
        <v>0</v>
      </c>
      <c r="AR288" s="163" t="s">
        <v>144</v>
      </c>
      <c r="AT288" s="164" t="s">
        <v>70</v>
      </c>
      <c r="AU288" s="164" t="s">
        <v>76</v>
      </c>
      <c r="AY288" s="163" t="s">
        <v>114</v>
      </c>
      <c r="BK288" s="165">
        <f>SUM(BK289:BK295)</f>
        <v>0</v>
      </c>
    </row>
    <row r="289" spans="1:65" s="2" customFormat="1" ht="16.5" customHeight="1">
      <c r="A289" s="34"/>
      <c r="B289" s="35"/>
      <c r="C289" s="168" t="s">
        <v>563</v>
      </c>
      <c r="D289" s="168" t="s">
        <v>116</v>
      </c>
      <c r="E289" s="169" t="s">
        <v>564</v>
      </c>
      <c r="F289" s="170" t="s">
        <v>565</v>
      </c>
      <c r="G289" s="171" t="s">
        <v>526</v>
      </c>
      <c r="H289" s="172">
        <v>1</v>
      </c>
      <c r="I289" s="173"/>
      <c r="J289" s="174">
        <f>ROUND(I289*H289,2)</f>
        <v>0</v>
      </c>
      <c r="K289" s="170" t="s">
        <v>120</v>
      </c>
      <c r="L289" s="39"/>
      <c r="M289" s="175" t="s">
        <v>19</v>
      </c>
      <c r="N289" s="176" t="s">
        <v>42</v>
      </c>
      <c r="O289" s="64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527</v>
      </c>
      <c r="AT289" s="179" t="s">
        <v>116</v>
      </c>
      <c r="AU289" s="179" t="s">
        <v>78</v>
      </c>
      <c r="AY289" s="17" t="s">
        <v>114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7" t="s">
        <v>76</v>
      </c>
      <c r="BK289" s="180">
        <f>ROUND(I289*H289,2)</f>
        <v>0</v>
      </c>
      <c r="BL289" s="17" t="s">
        <v>527</v>
      </c>
      <c r="BM289" s="179" t="s">
        <v>566</v>
      </c>
    </row>
    <row r="290" spans="1:65" s="2" customFormat="1" ht="11.25">
      <c r="A290" s="34"/>
      <c r="B290" s="35"/>
      <c r="C290" s="36"/>
      <c r="D290" s="181" t="s">
        <v>123</v>
      </c>
      <c r="E290" s="36"/>
      <c r="F290" s="182" t="s">
        <v>567</v>
      </c>
      <c r="G290" s="36"/>
      <c r="H290" s="36"/>
      <c r="I290" s="183"/>
      <c r="J290" s="36"/>
      <c r="K290" s="36"/>
      <c r="L290" s="39"/>
      <c r="M290" s="184"/>
      <c r="N290" s="18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123</v>
      </c>
      <c r="AU290" s="17" t="s">
        <v>78</v>
      </c>
    </row>
    <row r="291" spans="1:65" s="2" customFormat="1" ht="16.5" customHeight="1">
      <c r="A291" s="34"/>
      <c r="B291" s="35"/>
      <c r="C291" s="168" t="s">
        <v>568</v>
      </c>
      <c r="D291" s="168" t="s">
        <v>116</v>
      </c>
      <c r="E291" s="169" t="s">
        <v>569</v>
      </c>
      <c r="F291" s="170" t="s">
        <v>570</v>
      </c>
      <c r="G291" s="171" t="s">
        <v>526</v>
      </c>
      <c r="H291" s="172">
        <v>1</v>
      </c>
      <c r="I291" s="173"/>
      <c r="J291" s="174">
        <f>ROUND(I291*H291,2)</f>
        <v>0</v>
      </c>
      <c r="K291" s="170" t="s">
        <v>120</v>
      </c>
      <c r="L291" s="39"/>
      <c r="M291" s="175" t="s">
        <v>19</v>
      </c>
      <c r="N291" s="176" t="s">
        <v>42</v>
      </c>
      <c r="O291" s="64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527</v>
      </c>
      <c r="AT291" s="179" t="s">
        <v>116</v>
      </c>
      <c r="AU291" s="179" t="s">
        <v>78</v>
      </c>
      <c r="AY291" s="17" t="s">
        <v>114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7" t="s">
        <v>76</v>
      </c>
      <c r="BK291" s="180">
        <f>ROUND(I291*H291,2)</f>
        <v>0</v>
      </c>
      <c r="BL291" s="17" t="s">
        <v>527</v>
      </c>
      <c r="BM291" s="179" t="s">
        <v>571</v>
      </c>
    </row>
    <row r="292" spans="1:65" s="2" customFormat="1" ht="11.25">
      <c r="A292" s="34"/>
      <c r="B292" s="35"/>
      <c r="C292" s="36"/>
      <c r="D292" s="181" t="s">
        <v>123</v>
      </c>
      <c r="E292" s="36"/>
      <c r="F292" s="182" t="s">
        <v>572</v>
      </c>
      <c r="G292" s="36"/>
      <c r="H292" s="36"/>
      <c r="I292" s="183"/>
      <c r="J292" s="36"/>
      <c r="K292" s="36"/>
      <c r="L292" s="39"/>
      <c r="M292" s="184"/>
      <c r="N292" s="18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123</v>
      </c>
      <c r="AU292" s="17" t="s">
        <v>78</v>
      </c>
    </row>
    <row r="293" spans="1:65" s="2" customFormat="1" ht="19.5">
      <c r="A293" s="34"/>
      <c r="B293" s="35"/>
      <c r="C293" s="36"/>
      <c r="D293" s="188" t="s">
        <v>131</v>
      </c>
      <c r="E293" s="36"/>
      <c r="F293" s="198" t="s">
        <v>573</v>
      </c>
      <c r="G293" s="36"/>
      <c r="H293" s="36"/>
      <c r="I293" s="183"/>
      <c r="J293" s="36"/>
      <c r="K293" s="36"/>
      <c r="L293" s="39"/>
      <c r="M293" s="184"/>
      <c r="N293" s="18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131</v>
      </c>
      <c r="AU293" s="17" t="s">
        <v>78</v>
      </c>
    </row>
    <row r="294" spans="1:65" s="2" customFormat="1" ht="16.5" customHeight="1">
      <c r="A294" s="34"/>
      <c r="B294" s="35"/>
      <c r="C294" s="168" t="s">
        <v>574</v>
      </c>
      <c r="D294" s="168" t="s">
        <v>116</v>
      </c>
      <c r="E294" s="169" t="s">
        <v>575</v>
      </c>
      <c r="F294" s="170" t="s">
        <v>576</v>
      </c>
      <c r="G294" s="171" t="s">
        <v>577</v>
      </c>
      <c r="H294" s="172">
        <v>1</v>
      </c>
      <c r="I294" s="173"/>
      <c r="J294" s="174">
        <f>ROUND(I294*H294,2)</f>
        <v>0</v>
      </c>
      <c r="K294" s="170" t="s">
        <v>120</v>
      </c>
      <c r="L294" s="39"/>
      <c r="M294" s="175" t="s">
        <v>19</v>
      </c>
      <c r="N294" s="176" t="s">
        <v>42</v>
      </c>
      <c r="O294" s="64"/>
      <c r="P294" s="177">
        <f>O294*H294</f>
        <v>0</v>
      </c>
      <c r="Q294" s="177">
        <v>0</v>
      </c>
      <c r="R294" s="177">
        <f>Q294*H294</f>
        <v>0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527</v>
      </c>
      <c r="AT294" s="179" t="s">
        <v>116</v>
      </c>
      <c r="AU294" s="179" t="s">
        <v>78</v>
      </c>
      <c r="AY294" s="17" t="s">
        <v>114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7" t="s">
        <v>76</v>
      </c>
      <c r="BK294" s="180">
        <f>ROUND(I294*H294,2)</f>
        <v>0</v>
      </c>
      <c r="BL294" s="17" t="s">
        <v>527</v>
      </c>
      <c r="BM294" s="179" t="s">
        <v>578</v>
      </c>
    </row>
    <row r="295" spans="1:65" s="2" customFormat="1" ht="11.25">
      <c r="A295" s="34"/>
      <c r="B295" s="35"/>
      <c r="C295" s="36"/>
      <c r="D295" s="181" t="s">
        <v>123</v>
      </c>
      <c r="E295" s="36"/>
      <c r="F295" s="182" t="s">
        <v>579</v>
      </c>
      <c r="G295" s="36"/>
      <c r="H295" s="36"/>
      <c r="I295" s="183"/>
      <c r="J295" s="36"/>
      <c r="K295" s="36"/>
      <c r="L295" s="39"/>
      <c r="M295" s="184"/>
      <c r="N295" s="18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123</v>
      </c>
      <c r="AU295" s="17" t="s">
        <v>78</v>
      </c>
    </row>
    <row r="296" spans="1:65" s="12" customFormat="1" ht="22.9" customHeight="1">
      <c r="B296" s="152"/>
      <c r="C296" s="153"/>
      <c r="D296" s="154" t="s">
        <v>70</v>
      </c>
      <c r="E296" s="166" t="s">
        <v>580</v>
      </c>
      <c r="F296" s="166" t="s">
        <v>581</v>
      </c>
      <c r="G296" s="153"/>
      <c r="H296" s="153"/>
      <c r="I296" s="156"/>
      <c r="J296" s="167">
        <f>BK296</f>
        <v>0</v>
      </c>
      <c r="K296" s="153"/>
      <c r="L296" s="158"/>
      <c r="M296" s="159"/>
      <c r="N296" s="160"/>
      <c r="O296" s="160"/>
      <c r="P296" s="161">
        <f>SUM(P297:P298)</f>
        <v>0</v>
      </c>
      <c r="Q296" s="160"/>
      <c r="R296" s="161">
        <f>SUM(R297:R298)</f>
        <v>0</v>
      </c>
      <c r="S296" s="160"/>
      <c r="T296" s="162">
        <f>SUM(T297:T298)</f>
        <v>0</v>
      </c>
      <c r="AR296" s="163" t="s">
        <v>144</v>
      </c>
      <c r="AT296" s="164" t="s">
        <v>70</v>
      </c>
      <c r="AU296" s="164" t="s">
        <v>76</v>
      </c>
      <c r="AY296" s="163" t="s">
        <v>114</v>
      </c>
      <c r="BK296" s="165">
        <f>SUM(BK297:BK298)</f>
        <v>0</v>
      </c>
    </row>
    <row r="297" spans="1:65" s="2" customFormat="1" ht="16.5" customHeight="1">
      <c r="A297" s="34"/>
      <c r="B297" s="35"/>
      <c r="C297" s="168" t="s">
        <v>582</v>
      </c>
      <c r="D297" s="168" t="s">
        <v>116</v>
      </c>
      <c r="E297" s="169" t="s">
        <v>583</v>
      </c>
      <c r="F297" s="170" t="s">
        <v>584</v>
      </c>
      <c r="G297" s="171" t="s">
        <v>526</v>
      </c>
      <c r="H297" s="172">
        <v>3</v>
      </c>
      <c r="I297" s="173"/>
      <c r="J297" s="174">
        <f>ROUND(I297*H297,2)</f>
        <v>0</v>
      </c>
      <c r="K297" s="170" t="s">
        <v>120</v>
      </c>
      <c r="L297" s="39"/>
      <c r="M297" s="175" t="s">
        <v>19</v>
      </c>
      <c r="N297" s="176" t="s">
        <v>42</v>
      </c>
      <c r="O297" s="64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527</v>
      </c>
      <c r="AT297" s="179" t="s">
        <v>116</v>
      </c>
      <c r="AU297" s="179" t="s">
        <v>78</v>
      </c>
      <c r="AY297" s="17" t="s">
        <v>114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7" t="s">
        <v>76</v>
      </c>
      <c r="BK297" s="180">
        <f>ROUND(I297*H297,2)</f>
        <v>0</v>
      </c>
      <c r="BL297" s="17" t="s">
        <v>527</v>
      </c>
      <c r="BM297" s="179" t="s">
        <v>585</v>
      </c>
    </row>
    <row r="298" spans="1:65" s="2" customFormat="1" ht="11.25">
      <c r="A298" s="34"/>
      <c r="B298" s="35"/>
      <c r="C298" s="36"/>
      <c r="D298" s="181" t="s">
        <v>123</v>
      </c>
      <c r="E298" s="36"/>
      <c r="F298" s="182" t="s">
        <v>586</v>
      </c>
      <c r="G298" s="36"/>
      <c r="H298" s="36"/>
      <c r="I298" s="183"/>
      <c r="J298" s="36"/>
      <c r="K298" s="36"/>
      <c r="L298" s="39"/>
      <c r="M298" s="184"/>
      <c r="N298" s="18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123</v>
      </c>
      <c r="AU298" s="17" t="s">
        <v>78</v>
      </c>
    </row>
    <row r="299" spans="1:65" s="12" customFormat="1" ht="22.9" customHeight="1">
      <c r="B299" s="152"/>
      <c r="C299" s="153"/>
      <c r="D299" s="154" t="s">
        <v>70</v>
      </c>
      <c r="E299" s="166" t="s">
        <v>587</v>
      </c>
      <c r="F299" s="166" t="s">
        <v>588</v>
      </c>
      <c r="G299" s="153"/>
      <c r="H299" s="153"/>
      <c r="I299" s="156"/>
      <c r="J299" s="167">
        <f>BK299</f>
        <v>0</v>
      </c>
      <c r="K299" s="153"/>
      <c r="L299" s="158"/>
      <c r="M299" s="159"/>
      <c r="N299" s="160"/>
      <c r="O299" s="160"/>
      <c r="P299" s="161">
        <f>SUM(P300:P301)</f>
        <v>0</v>
      </c>
      <c r="Q299" s="160"/>
      <c r="R299" s="161">
        <f>SUM(R300:R301)</f>
        <v>0</v>
      </c>
      <c r="S299" s="160"/>
      <c r="T299" s="162">
        <f>SUM(T300:T301)</f>
        <v>0</v>
      </c>
      <c r="AR299" s="163" t="s">
        <v>144</v>
      </c>
      <c r="AT299" s="164" t="s">
        <v>70</v>
      </c>
      <c r="AU299" s="164" t="s">
        <v>76</v>
      </c>
      <c r="AY299" s="163" t="s">
        <v>114</v>
      </c>
      <c r="BK299" s="165">
        <f>SUM(BK300:BK301)</f>
        <v>0</v>
      </c>
    </row>
    <row r="300" spans="1:65" s="2" customFormat="1" ht="16.5" customHeight="1">
      <c r="A300" s="34"/>
      <c r="B300" s="35"/>
      <c r="C300" s="168" t="s">
        <v>589</v>
      </c>
      <c r="D300" s="168" t="s">
        <v>116</v>
      </c>
      <c r="E300" s="169" t="s">
        <v>590</v>
      </c>
      <c r="F300" s="170" t="s">
        <v>591</v>
      </c>
      <c r="G300" s="171" t="s">
        <v>526</v>
      </c>
      <c r="H300" s="172">
        <v>1</v>
      </c>
      <c r="I300" s="173"/>
      <c r="J300" s="174">
        <f>ROUND(I300*H300,2)</f>
        <v>0</v>
      </c>
      <c r="K300" s="170" t="s">
        <v>120</v>
      </c>
      <c r="L300" s="39"/>
      <c r="M300" s="175" t="s">
        <v>19</v>
      </c>
      <c r="N300" s="176" t="s">
        <v>42</v>
      </c>
      <c r="O300" s="64"/>
      <c r="P300" s="177">
        <f>O300*H300</f>
        <v>0</v>
      </c>
      <c r="Q300" s="177">
        <v>0</v>
      </c>
      <c r="R300" s="177">
        <f>Q300*H300</f>
        <v>0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527</v>
      </c>
      <c r="AT300" s="179" t="s">
        <v>116</v>
      </c>
      <c r="AU300" s="179" t="s">
        <v>78</v>
      </c>
      <c r="AY300" s="17" t="s">
        <v>114</v>
      </c>
      <c r="BE300" s="180">
        <f>IF(N300="základní",J300,0)</f>
        <v>0</v>
      </c>
      <c r="BF300" s="180">
        <f>IF(N300="snížená",J300,0)</f>
        <v>0</v>
      </c>
      <c r="BG300" s="180">
        <f>IF(N300="zákl. přenesená",J300,0)</f>
        <v>0</v>
      </c>
      <c r="BH300" s="180">
        <f>IF(N300="sníž. přenesená",J300,0)</f>
        <v>0</v>
      </c>
      <c r="BI300" s="180">
        <f>IF(N300="nulová",J300,0)</f>
        <v>0</v>
      </c>
      <c r="BJ300" s="17" t="s">
        <v>76</v>
      </c>
      <c r="BK300" s="180">
        <f>ROUND(I300*H300,2)</f>
        <v>0</v>
      </c>
      <c r="BL300" s="17" t="s">
        <v>527</v>
      </c>
      <c r="BM300" s="179" t="s">
        <v>592</v>
      </c>
    </row>
    <row r="301" spans="1:65" s="2" customFormat="1" ht="11.25">
      <c r="A301" s="34"/>
      <c r="B301" s="35"/>
      <c r="C301" s="36"/>
      <c r="D301" s="181" t="s">
        <v>123</v>
      </c>
      <c r="E301" s="36"/>
      <c r="F301" s="182" t="s">
        <v>593</v>
      </c>
      <c r="G301" s="36"/>
      <c r="H301" s="36"/>
      <c r="I301" s="183"/>
      <c r="J301" s="36"/>
      <c r="K301" s="36"/>
      <c r="L301" s="39"/>
      <c r="M301" s="209"/>
      <c r="N301" s="210"/>
      <c r="O301" s="211"/>
      <c r="P301" s="211"/>
      <c r="Q301" s="211"/>
      <c r="R301" s="211"/>
      <c r="S301" s="211"/>
      <c r="T301" s="21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123</v>
      </c>
      <c r="AU301" s="17" t="s">
        <v>78</v>
      </c>
    </row>
    <row r="302" spans="1:65" s="2" customFormat="1" ht="6.95" customHeight="1">
      <c r="A302" s="34"/>
      <c r="B302" s="47"/>
      <c r="C302" s="48"/>
      <c r="D302" s="48"/>
      <c r="E302" s="48"/>
      <c r="F302" s="48"/>
      <c r="G302" s="48"/>
      <c r="H302" s="48"/>
      <c r="I302" s="48"/>
      <c r="J302" s="48"/>
      <c r="K302" s="48"/>
      <c r="L302" s="39"/>
      <c r="M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</row>
  </sheetData>
  <sheetProtection algorithmName="SHA-512" hashValue="/FBl/l8jfQOWe1vWzrY+DMQR/z7uHBQvjaQ0jEol4wtlyvPLTUnAaoTS4i14neyFbXIsLqaYmIedkJUSgZiPnw==" saltValue="2248a+FYMqNtZU8a8I+PIAVaFypGYHdIecrpwscRu8CFOivEN32eE7NPKq7z1o9Zvc6OGxxLf8LLym2YnDZgcw==" spinCount="100000" sheet="1" objects="1" scenarios="1" formatColumns="0" formatRows="0" autoFilter="0"/>
  <autoFilter ref="C87:K301" xr:uid="{00000000-0009-0000-0000-000001000000}"/>
  <mergeCells count="6">
    <mergeCell ref="L2:V2"/>
    <mergeCell ref="E7:H7"/>
    <mergeCell ref="E16:H16"/>
    <mergeCell ref="E25:H25"/>
    <mergeCell ref="E46:H46"/>
    <mergeCell ref="E80:H80"/>
  </mergeCells>
  <hyperlinks>
    <hyperlink ref="F92" r:id="rId1" xr:uid="{00000000-0004-0000-0100-000000000000}"/>
    <hyperlink ref="F95" r:id="rId2" xr:uid="{00000000-0004-0000-0100-000001000000}"/>
    <hyperlink ref="F98" r:id="rId3" xr:uid="{00000000-0004-0000-0100-000002000000}"/>
    <hyperlink ref="F101" r:id="rId4" xr:uid="{00000000-0004-0000-0100-000003000000}"/>
    <hyperlink ref="F103" r:id="rId5" xr:uid="{00000000-0004-0000-0100-000004000000}"/>
    <hyperlink ref="F105" r:id="rId6" xr:uid="{00000000-0004-0000-0100-000005000000}"/>
    <hyperlink ref="F109" r:id="rId7" xr:uid="{00000000-0004-0000-0100-000006000000}"/>
    <hyperlink ref="F111" r:id="rId8" xr:uid="{00000000-0004-0000-0100-000007000000}"/>
    <hyperlink ref="F114" r:id="rId9" xr:uid="{00000000-0004-0000-0100-000008000000}"/>
    <hyperlink ref="F117" r:id="rId10" xr:uid="{00000000-0004-0000-0100-000009000000}"/>
    <hyperlink ref="F119" r:id="rId11" xr:uid="{00000000-0004-0000-0100-00000A000000}"/>
    <hyperlink ref="F121" r:id="rId12" xr:uid="{00000000-0004-0000-0100-00000B000000}"/>
    <hyperlink ref="F125" r:id="rId13" xr:uid="{00000000-0004-0000-0100-00000C000000}"/>
    <hyperlink ref="F128" r:id="rId14" xr:uid="{00000000-0004-0000-0100-00000D000000}"/>
    <hyperlink ref="F133" r:id="rId15" xr:uid="{00000000-0004-0000-0100-00000E000000}"/>
    <hyperlink ref="F137" r:id="rId16" xr:uid="{00000000-0004-0000-0100-00000F000000}"/>
    <hyperlink ref="F142" r:id="rId17" xr:uid="{00000000-0004-0000-0100-000010000000}"/>
    <hyperlink ref="F146" r:id="rId18" xr:uid="{00000000-0004-0000-0100-000011000000}"/>
    <hyperlink ref="F148" r:id="rId19" xr:uid="{00000000-0004-0000-0100-000012000000}"/>
    <hyperlink ref="F150" r:id="rId20" xr:uid="{00000000-0004-0000-0100-000013000000}"/>
    <hyperlink ref="F153" r:id="rId21" xr:uid="{00000000-0004-0000-0100-000014000000}"/>
    <hyperlink ref="F156" r:id="rId22" xr:uid="{00000000-0004-0000-0100-000015000000}"/>
    <hyperlink ref="F158" r:id="rId23" xr:uid="{00000000-0004-0000-0100-000016000000}"/>
    <hyperlink ref="F161" r:id="rId24" xr:uid="{00000000-0004-0000-0100-000017000000}"/>
    <hyperlink ref="F163" r:id="rId25" xr:uid="{00000000-0004-0000-0100-000018000000}"/>
    <hyperlink ref="F166" r:id="rId26" xr:uid="{00000000-0004-0000-0100-000019000000}"/>
    <hyperlink ref="F169" r:id="rId27" xr:uid="{00000000-0004-0000-0100-00001A000000}"/>
    <hyperlink ref="F173" r:id="rId28" xr:uid="{00000000-0004-0000-0100-00001B000000}"/>
    <hyperlink ref="F176" r:id="rId29" xr:uid="{00000000-0004-0000-0100-00001C000000}"/>
    <hyperlink ref="F178" r:id="rId30" xr:uid="{00000000-0004-0000-0100-00001D000000}"/>
    <hyperlink ref="F180" r:id="rId31" xr:uid="{00000000-0004-0000-0100-00001E000000}"/>
    <hyperlink ref="F182" r:id="rId32" xr:uid="{00000000-0004-0000-0100-00001F000000}"/>
    <hyperlink ref="F184" r:id="rId33" xr:uid="{00000000-0004-0000-0100-000020000000}"/>
    <hyperlink ref="F186" r:id="rId34" xr:uid="{00000000-0004-0000-0100-000021000000}"/>
    <hyperlink ref="F188" r:id="rId35" xr:uid="{00000000-0004-0000-0100-000022000000}"/>
    <hyperlink ref="F190" r:id="rId36" xr:uid="{00000000-0004-0000-0100-000023000000}"/>
    <hyperlink ref="F192" r:id="rId37" xr:uid="{00000000-0004-0000-0100-000024000000}"/>
    <hyperlink ref="F195" r:id="rId38" xr:uid="{00000000-0004-0000-0100-000025000000}"/>
    <hyperlink ref="F199" r:id="rId39" xr:uid="{00000000-0004-0000-0100-000026000000}"/>
    <hyperlink ref="F201" r:id="rId40" xr:uid="{00000000-0004-0000-0100-000027000000}"/>
    <hyperlink ref="F203" r:id="rId41" xr:uid="{00000000-0004-0000-0100-000028000000}"/>
    <hyperlink ref="F208" r:id="rId42" xr:uid="{00000000-0004-0000-0100-000029000000}"/>
    <hyperlink ref="F213" r:id="rId43" xr:uid="{00000000-0004-0000-0100-00002A000000}"/>
    <hyperlink ref="F216" r:id="rId44" xr:uid="{00000000-0004-0000-0100-00002B000000}"/>
    <hyperlink ref="F218" r:id="rId45" xr:uid="{00000000-0004-0000-0100-00002C000000}"/>
    <hyperlink ref="F220" r:id="rId46" xr:uid="{00000000-0004-0000-0100-00002D000000}"/>
    <hyperlink ref="F225" r:id="rId47" xr:uid="{00000000-0004-0000-0100-00002E000000}"/>
    <hyperlink ref="F230" r:id="rId48" xr:uid="{00000000-0004-0000-0100-00002F000000}"/>
    <hyperlink ref="F232" r:id="rId49" xr:uid="{00000000-0004-0000-0100-000030000000}"/>
    <hyperlink ref="F236" r:id="rId50" xr:uid="{00000000-0004-0000-0100-000031000000}"/>
    <hyperlink ref="F238" r:id="rId51" xr:uid="{00000000-0004-0000-0100-000032000000}"/>
    <hyperlink ref="F241" r:id="rId52" xr:uid="{00000000-0004-0000-0100-000033000000}"/>
    <hyperlink ref="F244" r:id="rId53" xr:uid="{00000000-0004-0000-0100-000034000000}"/>
    <hyperlink ref="F247" r:id="rId54" xr:uid="{00000000-0004-0000-0100-000035000000}"/>
    <hyperlink ref="F249" r:id="rId55" xr:uid="{00000000-0004-0000-0100-000036000000}"/>
    <hyperlink ref="F251" r:id="rId56" xr:uid="{00000000-0004-0000-0100-000037000000}"/>
    <hyperlink ref="F254" r:id="rId57" xr:uid="{00000000-0004-0000-0100-000038000000}"/>
    <hyperlink ref="F258" r:id="rId58" xr:uid="{00000000-0004-0000-0100-000039000000}"/>
    <hyperlink ref="F260" r:id="rId59" xr:uid="{00000000-0004-0000-0100-00003A000000}"/>
    <hyperlink ref="F262" r:id="rId60" xr:uid="{00000000-0004-0000-0100-00003B000000}"/>
    <hyperlink ref="F266" r:id="rId61" xr:uid="{00000000-0004-0000-0100-00003C000000}"/>
    <hyperlink ref="F270" r:id="rId62" xr:uid="{00000000-0004-0000-0100-00003D000000}"/>
    <hyperlink ref="F274" r:id="rId63" xr:uid="{00000000-0004-0000-0100-00003E000000}"/>
    <hyperlink ref="F276" r:id="rId64" xr:uid="{00000000-0004-0000-0100-00003F000000}"/>
    <hyperlink ref="F279" r:id="rId65" xr:uid="{00000000-0004-0000-0100-000040000000}"/>
    <hyperlink ref="F281" r:id="rId66" xr:uid="{00000000-0004-0000-0100-000041000000}"/>
    <hyperlink ref="F283" r:id="rId67" xr:uid="{00000000-0004-0000-0100-000042000000}"/>
    <hyperlink ref="F285" r:id="rId68" xr:uid="{00000000-0004-0000-0100-000043000000}"/>
    <hyperlink ref="F287" r:id="rId69" xr:uid="{00000000-0004-0000-0100-000044000000}"/>
    <hyperlink ref="F290" r:id="rId70" xr:uid="{00000000-0004-0000-0100-000045000000}"/>
    <hyperlink ref="F292" r:id="rId71" xr:uid="{00000000-0004-0000-0100-000046000000}"/>
    <hyperlink ref="F295" r:id="rId72" xr:uid="{00000000-0004-0000-0100-000047000000}"/>
    <hyperlink ref="F298" r:id="rId73" xr:uid="{00000000-0004-0000-0100-000048000000}"/>
    <hyperlink ref="F301" r:id="rId74" xr:uid="{00000000-0004-0000-0100-00004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3" customWidth="1"/>
    <col min="2" max="2" width="1.6640625" style="213" customWidth="1"/>
    <col min="3" max="4" width="5" style="213" customWidth="1"/>
    <col min="5" max="5" width="11.6640625" style="213" customWidth="1"/>
    <col min="6" max="6" width="9.1640625" style="213" customWidth="1"/>
    <col min="7" max="7" width="5" style="213" customWidth="1"/>
    <col min="8" max="8" width="77.83203125" style="213" customWidth="1"/>
    <col min="9" max="10" width="20" style="213" customWidth="1"/>
    <col min="11" max="11" width="1.66406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4" customFormat="1" ht="45" customHeight="1">
      <c r="B3" s="217"/>
      <c r="C3" s="348" t="s">
        <v>594</v>
      </c>
      <c r="D3" s="348"/>
      <c r="E3" s="348"/>
      <c r="F3" s="348"/>
      <c r="G3" s="348"/>
      <c r="H3" s="348"/>
      <c r="I3" s="348"/>
      <c r="J3" s="348"/>
      <c r="K3" s="218"/>
    </row>
    <row r="4" spans="2:11" s="1" customFormat="1" ht="25.5" customHeight="1">
      <c r="B4" s="219"/>
      <c r="C4" s="347" t="s">
        <v>595</v>
      </c>
      <c r="D4" s="347"/>
      <c r="E4" s="347"/>
      <c r="F4" s="347"/>
      <c r="G4" s="347"/>
      <c r="H4" s="347"/>
      <c r="I4" s="347"/>
      <c r="J4" s="347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46" t="s">
        <v>596</v>
      </c>
      <c r="D6" s="346"/>
      <c r="E6" s="346"/>
      <c r="F6" s="346"/>
      <c r="G6" s="346"/>
      <c r="H6" s="346"/>
      <c r="I6" s="346"/>
      <c r="J6" s="346"/>
      <c r="K6" s="220"/>
    </row>
    <row r="7" spans="2:11" s="1" customFormat="1" ht="15" customHeight="1">
      <c r="B7" s="223"/>
      <c r="C7" s="346" t="s">
        <v>597</v>
      </c>
      <c r="D7" s="346"/>
      <c r="E7" s="346"/>
      <c r="F7" s="346"/>
      <c r="G7" s="346"/>
      <c r="H7" s="346"/>
      <c r="I7" s="346"/>
      <c r="J7" s="346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46" t="s">
        <v>598</v>
      </c>
      <c r="D9" s="346"/>
      <c r="E9" s="346"/>
      <c r="F9" s="346"/>
      <c r="G9" s="346"/>
      <c r="H9" s="346"/>
      <c r="I9" s="346"/>
      <c r="J9" s="346"/>
      <c r="K9" s="220"/>
    </row>
    <row r="10" spans="2:11" s="1" customFormat="1" ht="15" customHeight="1">
      <c r="B10" s="223"/>
      <c r="C10" s="222"/>
      <c r="D10" s="346" t="s">
        <v>599</v>
      </c>
      <c r="E10" s="346"/>
      <c r="F10" s="346"/>
      <c r="G10" s="346"/>
      <c r="H10" s="346"/>
      <c r="I10" s="346"/>
      <c r="J10" s="346"/>
      <c r="K10" s="220"/>
    </row>
    <row r="11" spans="2:11" s="1" customFormat="1" ht="15" customHeight="1">
      <c r="B11" s="223"/>
      <c r="C11" s="224"/>
      <c r="D11" s="346" t="s">
        <v>600</v>
      </c>
      <c r="E11" s="346"/>
      <c r="F11" s="346"/>
      <c r="G11" s="346"/>
      <c r="H11" s="346"/>
      <c r="I11" s="346"/>
      <c r="J11" s="346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601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46" t="s">
        <v>602</v>
      </c>
      <c r="E15" s="346"/>
      <c r="F15" s="346"/>
      <c r="G15" s="346"/>
      <c r="H15" s="346"/>
      <c r="I15" s="346"/>
      <c r="J15" s="346"/>
      <c r="K15" s="220"/>
    </row>
    <row r="16" spans="2:11" s="1" customFormat="1" ht="15" customHeight="1">
      <c r="B16" s="223"/>
      <c r="C16" s="224"/>
      <c r="D16" s="346" t="s">
        <v>603</v>
      </c>
      <c r="E16" s="346"/>
      <c r="F16" s="346"/>
      <c r="G16" s="346"/>
      <c r="H16" s="346"/>
      <c r="I16" s="346"/>
      <c r="J16" s="346"/>
      <c r="K16" s="220"/>
    </row>
    <row r="17" spans="2:11" s="1" customFormat="1" ht="15" customHeight="1">
      <c r="B17" s="223"/>
      <c r="C17" s="224"/>
      <c r="D17" s="346" t="s">
        <v>604</v>
      </c>
      <c r="E17" s="346"/>
      <c r="F17" s="346"/>
      <c r="G17" s="346"/>
      <c r="H17" s="346"/>
      <c r="I17" s="346"/>
      <c r="J17" s="346"/>
      <c r="K17" s="220"/>
    </row>
    <row r="18" spans="2:11" s="1" customFormat="1" ht="15" customHeight="1">
      <c r="B18" s="223"/>
      <c r="C18" s="224"/>
      <c r="D18" s="224"/>
      <c r="E18" s="226" t="s">
        <v>75</v>
      </c>
      <c r="F18" s="346" t="s">
        <v>605</v>
      </c>
      <c r="G18" s="346"/>
      <c r="H18" s="346"/>
      <c r="I18" s="346"/>
      <c r="J18" s="346"/>
      <c r="K18" s="220"/>
    </row>
    <row r="19" spans="2:11" s="1" customFormat="1" ht="15" customHeight="1">
      <c r="B19" s="223"/>
      <c r="C19" s="224"/>
      <c r="D19" s="224"/>
      <c r="E19" s="226" t="s">
        <v>606</v>
      </c>
      <c r="F19" s="346" t="s">
        <v>607</v>
      </c>
      <c r="G19" s="346"/>
      <c r="H19" s="346"/>
      <c r="I19" s="346"/>
      <c r="J19" s="346"/>
      <c r="K19" s="220"/>
    </row>
    <row r="20" spans="2:11" s="1" customFormat="1" ht="15" customHeight="1">
      <c r="B20" s="223"/>
      <c r="C20" s="224"/>
      <c r="D20" s="224"/>
      <c r="E20" s="226" t="s">
        <v>608</v>
      </c>
      <c r="F20" s="346" t="s">
        <v>609</v>
      </c>
      <c r="G20" s="346"/>
      <c r="H20" s="346"/>
      <c r="I20" s="346"/>
      <c r="J20" s="346"/>
      <c r="K20" s="220"/>
    </row>
    <row r="21" spans="2:11" s="1" customFormat="1" ht="15" customHeight="1">
      <c r="B21" s="223"/>
      <c r="C21" s="224"/>
      <c r="D21" s="224"/>
      <c r="E21" s="226" t="s">
        <v>610</v>
      </c>
      <c r="F21" s="346" t="s">
        <v>611</v>
      </c>
      <c r="G21" s="346"/>
      <c r="H21" s="346"/>
      <c r="I21" s="346"/>
      <c r="J21" s="346"/>
      <c r="K21" s="220"/>
    </row>
    <row r="22" spans="2:11" s="1" customFormat="1" ht="15" customHeight="1">
      <c r="B22" s="223"/>
      <c r="C22" s="224"/>
      <c r="D22" s="224"/>
      <c r="E22" s="226" t="s">
        <v>612</v>
      </c>
      <c r="F22" s="346" t="s">
        <v>613</v>
      </c>
      <c r="G22" s="346"/>
      <c r="H22" s="346"/>
      <c r="I22" s="346"/>
      <c r="J22" s="346"/>
      <c r="K22" s="220"/>
    </row>
    <row r="23" spans="2:11" s="1" customFormat="1" ht="15" customHeight="1">
      <c r="B23" s="223"/>
      <c r="C23" s="224"/>
      <c r="D23" s="224"/>
      <c r="E23" s="226" t="s">
        <v>614</v>
      </c>
      <c r="F23" s="346" t="s">
        <v>615</v>
      </c>
      <c r="G23" s="346"/>
      <c r="H23" s="346"/>
      <c r="I23" s="346"/>
      <c r="J23" s="346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46" t="s">
        <v>616</v>
      </c>
      <c r="D25" s="346"/>
      <c r="E25" s="346"/>
      <c r="F25" s="346"/>
      <c r="G25" s="346"/>
      <c r="H25" s="346"/>
      <c r="I25" s="346"/>
      <c r="J25" s="346"/>
      <c r="K25" s="220"/>
    </row>
    <row r="26" spans="2:11" s="1" customFormat="1" ht="15" customHeight="1">
      <c r="B26" s="223"/>
      <c r="C26" s="346" t="s">
        <v>617</v>
      </c>
      <c r="D26" s="346"/>
      <c r="E26" s="346"/>
      <c r="F26" s="346"/>
      <c r="G26" s="346"/>
      <c r="H26" s="346"/>
      <c r="I26" s="346"/>
      <c r="J26" s="346"/>
      <c r="K26" s="220"/>
    </row>
    <row r="27" spans="2:11" s="1" customFormat="1" ht="15" customHeight="1">
      <c r="B27" s="223"/>
      <c r="C27" s="222"/>
      <c r="D27" s="346" t="s">
        <v>618</v>
      </c>
      <c r="E27" s="346"/>
      <c r="F27" s="346"/>
      <c r="G27" s="346"/>
      <c r="H27" s="346"/>
      <c r="I27" s="346"/>
      <c r="J27" s="346"/>
      <c r="K27" s="220"/>
    </row>
    <row r="28" spans="2:11" s="1" customFormat="1" ht="15" customHeight="1">
      <c r="B28" s="223"/>
      <c r="C28" s="224"/>
      <c r="D28" s="346" t="s">
        <v>619</v>
      </c>
      <c r="E28" s="346"/>
      <c r="F28" s="346"/>
      <c r="G28" s="346"/>
      <c r="H28" s="346"/>
      <c r="I28" s="346"/>
      <c r="J28" s="346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46" t="s">
        <v>620</v>
      </c>
      <c r="E30" s="346"/>
      <c r="F30" s="346"/>
      <c r="G30" s="346"/>
      <c r="H30" s="346"/>
      <c r="I30" s="346"/>
      <c r="J30" s="346"/>
      <c r="K30" s="220"/>
    </row>
    <row r="31" spans="2:11" s="1" customFormat="1" ht="15" customHeight="1">
      <c r="B31" s="223"/>
      <c r="C31" s="224"/>
      <c r="D31" s="346" t="s">
        <v>621</v>
      </c>
      <c r="E31" s="346"/>
      <c r="F31" s="346"/>
      <c r="G31" s="346"/>
      <c r="H31" s="346"/>
      <c r="I31" s="346"/>
      <c r="J31" s="346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46" t="s">
        <v>622</v>
      </c>
      <c r="E33" s="346"/>
      <c r="F33" s="346"/>
      <c r="G33" s="346"/>
      <c r="H33" s="346"/>
      <c r="I33" s="346"/>
      <c r="J33" s="346"/>
      <c r="K33" s="220"/>
    </row>
    <row r="34" spans="2:11" s="1" customFormat="1" ht="15" customHeight="1">
      <c r="B34" s="223"/>
      <c r="C34" s="224"/>
      <c r="D34" s="346" t="s">
        <v>623</v>
      </c>
      <c r="E34" s="346"/>
      <c r="F34" s="346"/>
      <c r="G34" s="346"/>
      <c r="H34" s="346"/>
      <c r="I34" s="346"/>
      <c r="J34" s="346"/>
      <c r="K34" s="220"/>
    </row>
    <row r="35" spans="2:11" s="1" customFormat="1" ht="15" customHeight="1">
      <c r="B35" s="223"/>
      <c r="C35" s="224"/>
      <c r="D35" s="346" t="s">
        <v>624</v>
      </c>
      <c r="E35" s="346"/>
      <c r="F35" s="346"/>
      <c r="G35" s="346"/>
      <c r="H35" s="346"/>
      <c r="I35" s="346"/>
      <c r="J35" s="346"/>
      <c r="K35" s="220"/>
    </row>
    <row r="36" spans="2:11" s="1" customFormat="1" ht="15" customHeight="1">
      <c r="B36" s="223"/>
      <c r="C36" s="224"/>
      <c r="D36" s="222"/>
      <c r="E36" s="225" t="s">
        <v>100</v>
      </c>
      <c r="F36" s="222"/>
      <c r="G36" s="346" t="s">
        <v>625</v>
      </c>
      <c r="H36" s="346"/>
      <c r="I36" s="346"/>
      <c r="J36" s="346"/>
      <c r="K36" s="220"/>
    </row>
    <row r="37" spans="2:11" s="1" customFormat="1" ht="30.75" customHeight="1">
      <c r="B37" s="223"/>
      <c r="C37" s="224"/>
      <c r="D37" s="222"/>
      <c r="E37" s="225" t="s">
        <v>626</v>
      </c>
      <c r="F37" s="222"/>
      <c r="G37" s="346" t="s">
        <v>627</v>
      </c>
      <c r="H37" s="346"/>
      <c r="I37" s="346"/>
      <c r="J37" s="346"/>
      <c r="K37" s="220"/>
    </row>
    <row r="38" spans="2:11" s="1" customFormat="1" ht="15" customHeight="1">
      <c r="B38" s="223"/>
      <c r="C38" s="224"/>
      <c r="D38" s="222"/>
      <c r="E38" s="225" t="s">
        <v>52</v>
      </c>
      <c r="F38" s="222"/>
      <c r="G38" s="346" t="s">
        <v>628</v>
      </c>
      <c r="H38" s="346"/>
      <c r="I38" s="346"/>
      <c r="J38" s="346"/>
      <c r="K38" s="220"/>
    </row>
    <row r="39" spans="2:11" s="1" customFormat="1" ht="15" customHeight="1">
      <c r="B39" s="223"/>
      <c r="C39" s="224"/>
      <c r="D39" s="222"/>
      <c r="E39" s="225" t="s">
        <v>53</v>
      </c>
      <c r="F39" s="222"/>
      <c r="G39" s="346" t="s">
        <v>629</v>
      </c>
      <c r="H39" s="346"/>
      <c r="I39" s="346"/>
      <c r="J39" s="346"/>
      <c r="K39" s="220"/>
    </row>
    <row r="40" spans="2:11" s="1" customFormat="1" ht="15" customHeight="1">
      <c r="B40" s="223"/>
      <c r="C40" s="224"/>
      <c r="D40" s="222"/>
      <c r="E40" s="225" t="s">
        <v>101</v>
      </c>
      <c r="F40" s="222"/>
      <c r="G40" s="346" t="s">
        <v>630</v>
      </c>
      <c r="H40" s="346"/>
      <c r="I40" s="346"/>
      <c r="J40" s="346"/>
      <c r="K40" s="220"/>
    </row>
    <row r="41" spans="2:11" s="1" customFormat="1" ht="15" customHeight="1">
      <c r="B41" s="223"/>
      <c r="C41" s="224"/>
      <c r="D41" s="222"/>
      <c r="E41" s="225" t="s">
        <v>102</v>
      </c>
      <c r="F41" s="222"/>
      <c r="G41" s="346" t="s">
        <v>631</v>
      </c>
      <c r="H41" s="346"/>
      <c r="I41" s="346"/>
      <c r="J41" s="346"/>
      <c r="K41" s="220"/>
    </row>
    <row r="42" spans="2:11" s="1" customFormat="1" ht="15" customHeight="1">
      <c r="B42" s="223"/>
      <c r="C42" s="224"/>
      <c r="D42" s="222"/>
      <c r="E42" s="225" t="s">
        <v>632</v>
      </c>
      <c r="F42" s="222"/>
      <c r="G42" s="346" t="s">
        <v>633</v>
      </c>
      <c r="H42" s="346"/>
      <c r="I42" s="346"/>
      <c r="J42" s="346"/>
      <c r="K42" s="220"/>
    </row>
    <row r="43" spans="2:11" s="1" customFormat="1" ht="15" customHeight="1">
      <c r="B43" s="223"/>
      <c r="C43" s="224"/>
      <c r="D43" s="222"/>
      <c r="E43" s="225"/>
      <c r="F43" s="222"/>
      <c r="G43" s="346" t="s">
        <v>634</v>
      </c>
      <c r="H43" s="346"/>
      <c r="I43" s="346"/>
      <c r="J43" s="346"/>
      <c r="K43" s="220"/>
    </row>
    <row r="44" spans="2:11" s="1" customFormat="1" ht="15" customHeight="1">
      <c r="B44" s="223"/>
      <c r="C44" s="224"/>
      <c r="D44" s="222"/>
      <c r="E44" s="225" t="s">
        <v>635</v>
      </c>
      <c r="F44" s="222"/>
      <c r="G44" s="346" t="s">
        <v>636</v>
      </c>
      <c r="H44" s="346"/>
      <c r="I44" s="346"/>
      <c r="J44" s="346"/>
      <c r="K44" s="220"/>
    </row>
    <row r="45" spans="2:11" s="1" customFormat="1" ht="15" customHeight="1">
      <c r="B45" s="223"/>
      <c r="C45" s="224"/>
      <c r="D45" s="222"/>
      <c r="E45" s="225" t="s">
        <v>104</v>
      </c>
      <c r="F45" s="222"/>
      <c r="G45" s="346" t="s">
        <v>637</v>
      </c>
      <c r="H45" s="346"/>
      <c r="I45" s="346"/>
      <c r="J45" s="346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46" t="s">
        <v>638</v>
      </c>
      <c r="E47" s="346"/>
      <c r="F47" s="346"/>
      <c r="G47" s="346"/>
      <c r="H47" s="346"/>
      <c r="I47" s="346"/>
      <c r="J47" s="346"/>
      <c r="K47" s="220"/>
    </row>
    <row r="48" spans="2:11" s="1" customFormat="1" ht="15" customHeight="1">
      <c r="B48" s="223"/>
      <c r="C48" s="224"/>
      <c r="D48" s="224"/>
      <c r="E48" s="346" t="s">
        <v>639</v>
      </c>
      <c r="F48" s="346"/>
      <c r="G48" s="346"/>
      <c r="H48" s="346"/>
      <c r="I48" s="346"/>
      <c r="J48" s="346"/>
      <c r="K48" s="220"/>
    </row>
    <row r="49" spans="2:11" s="1" customFormat="1" ht="15" customHeight="1">
      <c r="B49" s="223"/>
      <c r="C49" s="224"/>
      <c r="D49" s="224"/>
      <c r="E49" s="346" t="s">
        <v>640</v>
      </c>
      <c r="F49" s="346"/>
      <c r="G49" s="346"/>
      <c r="H49" s="346"/>
      <c r="I49" s="346"/>
      <c r="J49" s="346"/>
      <c r="K49" s="220"/>
    </row>
    <row r="50" spans="2:11" s="1" customFormat="1" ht="15" customHeight="1">
      <c r="B50" s="223"/>
      <c r="C50" s="224"/>
      <c r="D50" s="224"/>
      <c r="E50" s="346" t="s">
        <v>641</v>
      </c>
      <c r="F50" s="346"/>
      <c r="G50" s="346"/>
      <c r="H50" s="346"/>
      <c r="I50" s="346"/>
      <c r="J50" s="346"/>
      <c r="K50" s="220"/>
    </row>
    <row r="51" spans="2:11" s="1" customFormat="1" ht="15" customHeight="1">
      <c r="B51" s="223"/>
      <c r="C51" s="224"/>
      <c r="D51" s="346" t="s">
        <v>642</v>
      </c>
      <c r="E51" s="346"/>
      <c r="F51" s="346"/>
      <c r="G51" s="346"/>
      <c r="H51" s="346"/>
      <c r="I51" s="346"/>
      <c r="J51" s="346"/>
      <c r="K51" s="220"/>
    </row>
    <row r="52" spans="2:11" s="1" customFormat="1" ht="25.5" customHeight="1">
      <c r="B52" s="219"/>
      <c r="C52" s="347" t="s">
        <v>643</v>
      </c>
      <c r="D52" s="347"/>
      <c r="E52" s="347"/>
      <c r="F52" s="347"/>
      <c r="G52" s="347"/>
      <c r="H52" s="347"/>
      <c r="I52" s="347"/>
      <c r="J52" s="347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46" t="s">
        <v>644</v>
      </c>
      <c r="D54" s="346"/>
      <c r="E54" s="346"/>
      <c r="F54" s="346"/>
      <c r="G54" s="346"/>
      <c r="H54" s="346"/>
      <c r="I54" s="346"/>
      <c r="J54" s="346"/>
      <c r="K54" s="220"/>
    </row>
    <row r="55" spans="2:11" s="1" customFormat="1" ht="15" customHeight="1">
      <c r="B55" s="219"/>
      <c r="C55" s="346" t="s">
        <v>645</v>
      </c>
      <c r="D55" s="346"/>
      <c r="E55" s="346"/>
      <c r="F55" s="346"/>
      <c r="G55" s="346"/>
      <c r="H55" s="346"/>
      <c r="I55" s="346"/>
      <c r="J55" s="346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46" t="s">
        <v>646</v>
      </c>
      <c r="D57" s="346"/>
      <c r="E57" s="346"/>
      <c r="F57" s="346"/>
      <c r="G57" s="346"/>
      <c r="H57" s="346"/>
      <c r="I57" s="346"/>
      <c r="J57" s="346"/>
      <c r="K57" s="220"/>
    </row>
    <row r="58" spans="2:11" s="1" customFormat="1" ht="15" customHeight="1">
      <c r="B58" s="219"/>
      <c r="C58" s="224"/>
      <c r="D58" s="346" t="s">
        <v>647</v>
      </c>
      <c r="E58" s="346"/>
      <c r="F58" s="346"/>
      <c r="G58" s="346"/>
      <c r="H58" s="346"/>
      <c r="I58" s="346"/>
      <c r="J58" s="346"/>
      <c r="K58" s="220"/>
    </row>
    <row r="59" spans="2:11" s="1" customFormat="1" ht="15" customHeight="1">
      <c r="B59" s="219"/>
      <c r="C59" s="224"/>
      <c r="D59" s="346" t="s">
        <v>648</v>
      </c>
      <c r="E59" s="346"/>
      <c r="F59" s="346"/>
      <c r="G59" s="346"/>
      <c r="H59" s="346"/>
      <c r="I59" s="346"/>
      <c r="J59" s="346"/>
      <c r="K59" s="220"/>
    </row>
    <row r="60" spans="2:11" s="1" customFormat="1" ht="15" customHeight="1">
      <c r="B60" s="219"/>
      <c r="C60" s="224"/>
      <c r="D60" s="346" t="s">
        <v>649</v>
      </c>
      <c r="E60" s="346"/>
      <c r="F60" s="346"/>
      <c r="G60" s="346"/>
      <c r="H60" s="346"/>
      <c r="I60" s="346"/>
      <c r="J60" s="346"/>
      <c r="K60" s="220"/>
    </row>
    <row r="61" spans="2:11" s="1" customFormat="1" ht="15" customHeight="1">
      <c r="B61" s="219"/>
      <c r="C61" s="224"/>
      <c r="D61" s="346" t="s">
        <v>650</v>
      </c>
      <c r="E61" s="346"/>
      <c r="F61" s="346"/>
      <c r="G61" s="346"/>
      <c r="H61" s="346"/>
      <c r="I61" s="346"/>
      <c r="J61" s="346"/>
      <c r="K61" s="220"/>
    </row>
    <row r="62" spans="2:11" s="1" customFormat="1" ht="15" customHeight="1">
      <c r="B62" s="219"/>
      <c r="C62" s="224"/>
      <c r="D62" s="349" t="s">
        <v>651</v>
      </c>
      <c r="E62" s="349"/>
      <c r="F62" s="349"/>
      <c r="G62" s="349"/>
      <c r="H62" s="349"/>
      <c r="I62" s="349"/>
      <c r="J62" s="349"/>
      <c r="K62" s="220"/>
    </row>
    <row r="63" spans="2:11" s="1" customFormat="1" ht="15" customHeight="1">
      <c r="B63" s="219"/>
      <c r="C63" s="224"/>
      <c r="D63" s="346" t="s">
        <v>652</v>
      </c>
      <c r="E63" s="346"/>
      <c r="F63" s="346"/>
      <c r="G63" s="346"/>
      <c r="H63" s="346"/>
      <c r="I63" s="346"/>
      <c r="J63" s="346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46" t="s">
        <v>653</v>
      </c>
      <c r="E65" s="346"/>
      <c r="F65" s="346"/>
      <c r="G65" s="346"/>
      <c r="H65" s="346"/>
      <c r="I65" s="346"/>
      <c r="J65" s="346"/>
      <c r="K65" s="220"/>
    </row>
    <row r="66" spans="2:11" s="1" customFormat="1" ht="15" customHeight="1">
      <c r="B66" s="219"/>
      <c r="C66" s="224"/>
      <c r="D66" s="349" t="s">
        <v>654</v>
      </c>
      <c r="E66" s="349"/>
      <c r="F66" s="349"/>
      <c r="G66" s="349"/>
      <c r="H66" s="349"/>
      <c r="I66" s="349"/>
      <c r="J66" s="349"/>
      <c r="K66" s="220"/>
    </row>
    <row r="67" spans="2:11" s="1" customFormat="1" ht="15" customHeight="1">
      <c r="B67" s="219"/>
      <c r="C67" s="224"/>
      <c r="D67" s="346" t="s">
        <v>655</v>
      </c>
      <c r="E67" s="346"/>
      <c r="F67" s="346"/>
      <c r="G67" s="346"/>
      <c r="H67" s="346"/>
      <c r="I67" s="346"/>
      <c r="J67" s="346"/>
      <c r="K67" s="220"/>
    </row>
    <row r="68" spans="2:11" s="1" customFormat="1" ht="15" customHeight="1">
      <c r="B68" s="219"/>
      <c r="C68" s="224"/>
      <c r="D68" s="346" t="s">
        <v>656</v>
      </c>
      <c r="E68" s="346"/>
      <c r="F68" s="346"/>
      <c r="G68" s="346"/>
      <c r="H68" s="346"/>
      <c r="I68" s="346"/>
      <c r="J68" s="346"/>
      <c r="K68" s="220"/>
    </row>
    <row r="69" spans="2:11" s="1" customFormat="1" ht="15" customHeight="1">
      <c r="B69" s="219"/>
      <c r="C69" s="224"/>
      <c r="D69" s="346" t="s">
        <v>657</v>
      </c>
      <c r="E69" s="346"/>
      <c r="F69" s="346"/>
      <c r="G69" s="346"/>
      <c r="H69" s="346"/>
      <c r="I69" s="346"/>
      <c r="J69" s="346"/>
      <c r="K69" s="220"/>
    </row>
    <row r="70" spans="2:11" s="1" customFormat="1" ht="15" customHeight="1">
      <c r="B70" s="219"/>
      <c r="C70" s="224"/>
      <c r="D70" s="346" t="s">
        <v>658</v>
      </c>
      <c r="E70" s="346"/>
      <c r="F70" s="346"/>
      <c r="G70" s="346"/>
      <c r="H70" s="346"/>
      <c r="I70" s="346"/>
      <c r="J70" s="346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50" t="s">
        <v>659</v>
      </c>
      <c r="D75" s="350"/>
      <c r="E75" s="350"/>
      <c r="F75" s="350"/>
      <c r="G75" s="350"/>
      <c r="H75" s="350"/>
      <c r="I75" s="350"/>
      <c r="J75" s="350"/>
      <c r="K75" s="237"/>
    </row>
    <row r="76" spans="2:11" s="1" customFormat="1" ht="17.25" customHeight="1">
      <c r="B76" s="236"/>
      <c r="C76" s="238" t="s">
        <v>660</v>
      </c>
      <c r="D76" s="238"/>
      <c r="E76" s="238"/>
      <c r="F76" s="238" t="s">
        <v>661</v>
      </c>
      <c r="G76" s="239"/>
      <c r="H76" s="238" t="s">
        <v>53</v>
      </c>
      <c r="I76" s="238" t="s">
        <v>56</v>
      </c>
      <c r="J76" s="238" t="s">
        <v>662</v>
      </c>
      <c r="K76" s="237"/>
    </row>
    <row r="77" spans="2:11" s="1" customFormat="1" ht="17.25" customHeight="1">
      <c r="B77" s="236"/>
      <c r="C77" s="240" t="s">
        <v>663</v>
      </c>
      <c r="D77" s="240"/>
      <c r="E77" s="240"/>
      <c r="F77" s="241" t="s">
        <v>664</v>
      </c>
      <c r="G77" s="242"/>
      <c r="H77" s="240"/>
      <c r="I77" s="240"/>
      <c r="J77" s="240" t="s">
        <v>665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52</v>
      </c>
      <c r="D79" s="245"/>
      <c r="E79" s="245"/>
      <c r="F79" s="246" t="s">
        <v>666</v>
      </c>
      <c r="G79" s="247"/>
      <c r="H79" s="225" t="s">
        <v>667</v>
      </c>
      <c r="I79" s="225" t="s">
        <v>668</v>
      </c>
      <c r="J79" s="225">
        <v>20</v>
      </c>
      <c r="K79" s="237"/>
    </row>
    <row r="80" spans="2:11" s="1" customFormat="1" ht="15" customHeight="1">
      <c r="B80" s="236"/>
      <c r="C80" s="225" t="s">
        <v>669</v>
      </c>
      <c r="D80" s="225"/>
      <c r="E80" s="225"/>
      <c r="F80" s="246" t="s">
        <v>666</v>
      </c>
      <c r="G80" s="247"/>
      <c r="H80" s="225" t="s">
        <v>670</v>
      </c>
      <c r="I80" s="225" t="s">
        <v>668</v>
      </c>
      <c r="J80" s="225">
        <v>120</v>
      </c>
      <c r="K80" s="237"/>
    </row>
    <row r="81" spans="2:11" s="1" customFormat="1" ht="15" customHeight="1">
      <c r="B81" s="248"/>
      <c r="C81" s="225" t="s">
        <v>671</v>
      </c>
      <c r="D81" s="225"/>
      <c r="E81" s="225"/>
      <c r="F81" s="246" t="s">
        <v>672</v>
      </c>
      <c r="G81" s="247"/>
      <c r="H81" s="225" t="s">
        <v>673</v>
      </c>
      <c r="I81" s="225" t="s">
        <v>668</v>
      </c>
      <c r="J81" s="225">
        <v>50</v>
      </c>
      <c r="K81" s="237"/>
    </row>
    <row r="82" spans="2:11" s="1" customFormat="1" ht="15" customHeight="1">
      <c r="B82" s="248"/>
      <c r="C82" s="225" t="s">
        <v>674</v>
      </c>
      <c r="D82" s="225"/>
      <c r="E82" s="225"/>
      <c r="F82" s="246" t="s">
        <v>666</v>
      </c>
      <c r="G82" s="247"/>
      <c r="H82" s="225" t="s">
        <v>675</v>
      </c>
      <c r="I82" s="225" t="s">
        <v>676</v>
      </c>
      <c r="J82" s="225"/>
      <c r="K82" s="237"/>
    </row>
    <row r="83" spans="2:11" s="1" customFormat="1" ht="15" customHeight="1">
      <c r="B83" s="248"/>
      <c r="C83" s="249" t="s">
        <v>677</v>
      </c>
      <c r="D83" s="249"/>
      <c r="E83" s="249"/>
      <c r="F83" s="250" t="s">
        <v>672</v>
      </c>
      <c r="G83" s="249"/>
      <c r="H83" s="249" t="s">
        <v>678</v>
      </c>
      <c r="I83" s="249" t="s">
        <v>668</v>
      </c>
      <c r="J83" s="249">
        <v>15</v>
      </c>
      <c r="K83" s="237"/>
    </row>
    <row r="84" spans="2:11" s="1" customFormat="1" ht="15" customHeight="1">
      <c r="B84" s="248"/>
      <c r="C84" s="249" t="s">
        <v>679</v>
      </c>
      <c r="D84" s="249"/>
      <c r="E84" s="249"/>
      <c r="F84" s="250" t="s">
        <v>672</v>
      </c>
      <c r="G84" s="249"/>
      <c r="H84" s="249" t="s">
        <v>680</v>
      </c>
      <c r="I84" s="249" t="s">
        <v>668</v>
      </c>
      <c r="J84" s="249">
        <v>15</v>
      </c>
      <c r="K84" s="237"/>
    </row>
    <row r="85" spans="2:11" s="1" customFormat="1" ht="15" customHeight="1">
      <c r="B85" s="248"/>
      <c r="C85" s="249" t="s">
        <v>681</v>
      </c>
      <c r="D85" s="249"/>
      <c r="E85" s="249"/>
      <c r="F85" s="250" t="s">
        <v>672</v>
      </c>
      <c r="G85" s="249"/>
      <c r="H85" s="249" t="s">
        <v>682</v>
      </c>
      <c r="I85" s="249" t="s">
        <v>668</v>
      </c>
      <c r="J85" s="249">
        <v>20</v>
      </c>
      <c r="K85" s="237"/>
    </row>
    <row r="86" spans="2:11" s="1" customFormat="1" ht="15" customHeight="1">
      <c r="B86" s="248"/>
      <c r="C86" s="249" t="s">
        <v>683</v>
      </c>
      <c r="D86" s="249"/>
      <c r="E86" s="249"/>
      <c r="F86" s="250" t="s">
        <v>672</v>
      </c>
      <c r="G86" s="249"/>
      <c r="H86" s="249" t="s">
        <v>684</v>
      </c>
      <c r="I86" s="249" t="s">
        <v>668</v>
      </c>
      <c r="J86" s="249">
        <v>20</v>
      </c>
      <c r="K86" s="237"/>
    </row>
    <row r="87" spans="2:11" s="1" customFormat="1" ht="15" customHeight="1">
      <c r="B87" s="248"/>
      <c r="C87" s="225" t="s">
        <v>685</v>
      </c>
      <c r="D87" s="225"/>
      <c r="E87" s="225"/>
      <c r="F87" s="246" t="s">
        <v>672</v>
      </c>
      <c r="G87" s="247"/>
      <c r="H87" s="225" t="s">
        <v>686</v>
      </c>
      <c r="I87" s="225" t="s">
        <v>668</v>
      </c>
      <c r="J87" s="225">
        <v>50</v>
      </c>
      <c r="K87" s="237"/>
    </row>
    <row r="88" spans="2:11" s="1" customFormat="1" ht="15" customHeight="1">
      <c r="B88" s="248"/>
      <c r="C88" s="225" t="s">
        <v>687</v>
      </c>
      <c r="D88" s="225"/>
      <c r="E88" s="225"/>
      <c r="F88" s="246" t="s">
        <v>672</v>
      </c>
      <c r="G88" s="247"/>
      <c r="H88" s="225" t="s">
        <v>688</v>
      </c>
      <c r="I88" s="225" t="s">
        <v>668</v>
      </c>
      <c r="J88" s="225">
        <v>20</v>
      </c>
      <c r="K88" s="237"/>
    </row>
    <row r="89" spans="2:11" s="1" customFormat="1" ht="15" customHeight="1">
      <c r="B89" s="248"/>
      <c r="C89" s="225" t="s">
        <v>689</v>
      </c>
      <c r="D89" s="225"/>
      <c r="E89" s="225"/>
      <c r="F89" s="246" t="s">
        <v>672</v>
      </c>
      <c r="G89" s="247"/>
      <c r="H89" s="225" t="s">
        <v>690</v>
      </c>
      <c r="I89" s="225" t="s">
        <v>668</v>
      </c>
      <c r="J89" s="225">
        <v>20</v>
      </c>
      <c r="K89" s="237"/>
    </row>
    <row r="90" spans="2:11" s="1" customFormat="1" ht="15" customHeight="1">
      <c r="B90" s="248"/>
      <c r="C90" s="225" t="s">
        <v>691</v>
      </c>
      <c r="D90" s="225"/>
      <c r="E90" s="225"/>
      <c r="F90" s="246" t="s">
        <v>672</v>
      </c>
      <c r="G90" s="247"/>
      <c r="H90" s="225" t="s">
        <v>692</v>
      </c>
      <c r="I90" s="225" t="s">
        <v>668</v>
      </c>
      <c r="J90" s="225">
        <v>50</v>
      </c>
      <c r="K90" s="237"/>
    </row>
    <row r="91" spans="2:11" s="1" customFormat="1" ht="15" customHeight="1">
      <c r="B91" s="248"/>
      <c r="C91" s="225" t="s">
        <v>693</v>
      </c>
      <c r="D91" s="225"/>
      <c r="E91" s="225"/>
      <c r="F91" s="246" t="s">
        <v>672</v>
      </c>
      <c r="G91" s="247"/>
      <c r="H91" s="225" t="s">
        <v>693</v>
      </c>
      <c r="I91" s="225" t="s">
        <v>668</v>
      </c>
      <c r="J91" s="225">
        <v>50</v>
      </c>
      <c r="K91" s="237"/>
    </row>
    <row r="92" spans="2:11" s="1" customFormat="1" ht="15" customHeight="1">
      <c r="B92" s="248"/>
      <c r="C92" s="225" t="s">
        <v>694</v>
      </c>
      <c r="D92" s="225"/>
      <c r="E92" s="225"/>
      <c r="F92" s="246" t="s">
        <v>672</v>
      </c>
      <c r="G92" s="247"/>
      <c r="H92" s="225" t="s">
        <v>695</v>
      </c>
      <c r="I92" s="225" t="s">
        <v>668</v>
      </c>
      <c r="J92" s="225">
        <v>255</v>
      </c>
      <c r="K92" s="237"/>
    </row>
    <row r="93" spans="2:11" s="1" customFormat="1" ht="15" customHeight="1">
      <c r="B93" s="248"/>
      <c r="C93" s="225" t="s">
        <v>696</v>
      </c>
      <c r="D93" s="225"/>
      <c r="E93" s="225"/>
      <c r="F93" s="246" t="s">
        <v>666</v>
      </c>
      <c r="G93" s="247"/>
      <c r="H93" s="225" t="s">
        <v>697</v>
      </c>
      <c r="I93" s="225" t="s">
        <v>698</v>
      </c>
      <c r="J93" s="225"/>
      <c r="K93" s="237"/>
    </row>
    <row r="94" spans="2:11" s="1" customFormat="1" ht="15" customHeight="1">
      <c r="B94" s="248"/>
      <c r="C94" s="225" t="s">
        <v>699</v>
      </c>
      <c r="D94" s="225"/>
      <c r="E94" s="225"/>
      <c r="F94" s="246" t="s">
        <v>666</v>
      </c>
      <c r="G94" s="247"/>
      <c r="H94" s="225" t="s">
        <v>700</v>
      </c>
      <c r="I94" s="225" t="s">
        <v>701</v>
      </c>
      <c r="J94" s="225"/>
      <c r="K94" s="237"/>
    </row>
    <row r="95" spans="2:11" s="1" customFormat="1" ht="15" customHeight="1">
      <c r="B95" s="248"/>
      <c r="C95" s="225" t="s">
        <v>702</v>
      </c>
      <c r="D95" s="225"/>
      <c r="E95" s="225"/>
      <c r="F95" s="246" t="s">
        <v>666</v>
      </c>
      <c r="G95" s="247"/>
      <c r="H95" s="225" t="s">
        <v>702</v>
      </c>
      <c r="I95" s="225" t="s">
        <v>701</v>
      </c>
      <c r="J95" s="225"/>
      <c r="K95" s="237"/>
    </row>
    <row r="96" spans="2:11" s="1" customFormat="1" ht="15" customHeight="1">
      <c r="B96" s="248"/>
      <c r="C96" s="225" t="s">
        <v>37</v>
      </c>
      <c r="D96" s="225"/>
      <c r="E96" s="225"/>
      <c r="F96" s="246" t="s">
        <v>666</v>
      </c>
      <c r="G96" s="247"/>
      <c r="H96" s="225" t="s">
        <v>703</v>
      </c>
      <c r="I96" s="225" t="s">
        <v>701</v>
      </c>
      <c r="J96" s="225"/>
      <c r="K96" s="237"/>
    </row>
    <row r="97" spans="2:11" s="1" customFormat="1" ht="15" customHeight="1">
      <c r="B97" s="248"/>
      <c r="C97" s="225" t="s">
        <v>47</v>
      </c>
      <c r="D97" s="225"/>
      <c r="E97" s="225"/>
      <c r="F97" s="246" t="s">
        <v>666</v>
      </c>
      <c r="G97" s="247"/>
      <c r="H97" s="225" t="s">
        <v>704</v>
      </c>
      <c r="I97" s="225" t="s">
        <v>701</v>
      </c>
      <c r="J97" s="225"/>
      <c r="K97" s="237"/>
    </row>
    <row r="98" spans="2:11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50" t="s">
        <v>705</v>
      </c>
      <c r="D102" s="350"/>
      <c r="E102" s="350"/>
      <c r="F102" s="350"/>
      <c r="G102" s="350"/>
      <c r="H102" s="350"/>
      <c r="I102" s="350"/>
      <c r="J102" s="350"/>
      <c r="K102" s="237"/>
    </row>
    <row r="103" spans="2:11" s="1" customFormat="1" ht="17.25" customHeight="1">
      <c r="B103" s="236"/>
      <c r="C103" s="238" t="s">
        <v>660</v>
      </c>
      <c r="D103" s="238"/>
      <c r="E103" s="238"/>
      <c r="F103" s="238" t="s">
        <v>661</v>
      </c>
      <c r="G103" s="239"/>
      <c r="H103" s="238" t="s">
        <v>53</v>
      </c>
      <c r="I103" s="238" t="s">
        <v>56</v>
      </c>
      <c r="J103" s="238" t="s">
        <v>662</v>
      </c>
      <c r="K103" s="237"/>
    </row>
    <row r="104" spans="2:11" s="1" customFormat="1" ht="17.25" customHeight="1">
      <c r="B104" s="236"/>
      <c r="C104" s="240" t="s">
        <v>663</v>
      </c>
      <c r="D104" s="240"/>
      <c r="E104" s="240"/>
      <c r="F104" s="241" t="s">
        <v>664</v>
      </c>
      <c r="G104" s="242"/>
      <c r="H104" s="240"/>
      <c r="I104" s="240"/>
      <c r="J104" s="240" t="s">
        <v>665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pans="2:11" s="1" customFormat="1" ht="15" customHeight="1">
      <c r="B106" s="236"/>
      <c r="C106" s="225" t="s">
        <v>52</v>
      </c>
      <c r="D106" s="245"/>
      <c r="E106" s="245"/>
      <c r="F106" s="246" t="s">
        <v>666</v>
      </c>
      <c r="G106" s="225"/>
      <c r="H106" s="225" t="s">
        <v>706</v>
      </c>
      <c r="I106" s="225" t="s">
        <v>668</v>
      </c>
      <c r="J106" s="225">
        <v>20</v>
      </c>
      <c r="K106" s="237"/>
    </row>
    <row r="107" spans="2:11" s="1" customFormat="1" ht="15" customHeight="1">
      <c r="B107" s="236"/>
      <c r="C107" s="225" t="s">
        <v>669</v>
      </c>
      <c r="D107" s="225"/>
      <c r="E107" s="225"/>
      <c r="F107" s="246" t="s">
        <v>666</v>
      </c>
      <c r="G107" s="225"/>
      <c r="H107" s="225" t="s">
        <v>706</v>
      </c>
      <c r="I107" s="225" t="s">
        <v>668</v>
      </c>
      <c r="J107" s="225">
        <v>120</v>
      </c>
      <c r="K107" s="237"/>
    </row>
    <row r="108" spans="2:11" s="1" customFormat="1" ht="15" customHeight="1">
      <c r="B108" s="248"/>
      <c r="C108" s="225" t="s">
        <v>671</v>
      </c>
      <c r="D108" s="225"/>
      <c r="E108" s="225"/>
      <c r="F108" s="246" t="s">
        <v>672</v>
      </c>
      <c r="G108" s="225"/>
      <c r="H108" s="225" t="s">
        <v>706</v>
      </c>
      <c r="I108" s="225" t="s">
        <v>668</v>
      </c>
      <c r="J108" s="225">
        <v>50</v>
      </c>
      <c r="K108" s="237"/>
    </row>
    <row r="109" spans="2:11" s="1" customFormat="1" ht="15" customHeight="1">
      <c r="B109" s="248"/>
      <c r="C109" s="225" t="s">
        <v>674</v>
      </c>
      <c r="D109" s="225"/>
      <c r="E109" s="225"/>
      <c r="F109" s="246" t="s">
        <v>666</v>
      </c>
      <c r="G109" s="225"/>
      <c r="H109" s="225" t="s">
        <v>706</v>
      </c>
      <c r="I109" s="225" t="s">
        <v>676</v>
      </c>
      <c r="J109" s="225"/>
      <c r="K109" s="237"/>
    </row>
    <row r="110" spans="2:11" s="1" customFormat="1" ht="15" customHeight="1">
      <c r="B110" s="248"/>
      <c r="C110" s="225" t="s">
        <v>685</v>
      </c>
      <c r="D110" s="225"/>
      <c r="E110" s="225"/>
      <c r="F110" s="246" t="s">
        <v>672</v>
      </c>
      <c r="G110" s="225"/>
      <c r="H110" s="225" t="s">
        <v>706</v>
      </c>
      <c r="I110" s="225" t="s">
        <v>668</v>
      </c>
      <c r="J110" s="225">
        <v>50</v>
      </c>
      <c r="K110" s="237"/>
    </row>
    <row r="111" spans="2:11" s="1" customFormat="1" ht="15" customHeight="1">
      <c r="B111" s="248"/>
      <c r="C111" s="225" t="s">
        <v>693</v>
      </c>
      <c r="D111" s="225"/>
      <c r="E111" s="225"/>
      <c r="F111" s="246" t="s">
        <v>672</v>
      </c>
      <c r="G111" s="225"/>
      <c r="H111" s="225" t="s">
        <v>706</v>
      </c>
      <c r="I111" s="225" t="s">
        <v>668</v>
      </c>
      <c r="J111" s="225">
        <v>50</v>
      </c>
      <c r="K111" s="237"/>
    </row>
    <row r="112" spans="2:11" s="1" customFormat="1" ht="15" customHeight="1">
      <c r="B112" s="248"/>
      <c r="C112" s="225" t="s">
        <v>691</v>
      </c>
      <c r="D112" s="225"/>
      <c r="E112" s="225"/>
      <c r="F112" s="246" t="s">
        <v>672</v>
      </c>
      <c r="G112" s="225"/>
      <c r="H112" s="225" t="s">
        <v>706</v>
      </c>
      <c r="I112" s="225" t="s">
        <v>668</v>
      </c>
      <c r="J112" s="225">
        <v>50</v>
      </c>
      <c r="K112" s="237"/>
    </row>
    <row r="113" spans="2:11" s="1" customFormat="1" ht="15" customHeight="1">
      <c r="B113" s="248"/>
      <c r="C113" s="225" t="s">
        <v>52</v>
      </c>
      <c r="D113" s="225"/>
      <c r="E113" s="225"/>
      <c r="F113" s="246" t="s">
        <v>666</v>
      </c>
      <c r="G113" s="225"/>
      <c r="H113" s="225" t="s">
        <v>707</v>
      </c>
      <c r="I113" s="225" t="s">
        <v>668</v>
      </c>
      <c r="J113" s="225">
        <v>20</v>
      </c>
      <c r="K113" s="237"/>
    </row>
    <row r="114" spans="2:11" s="1" customFormat="1" ht="15" customHeight="1">
      <c r="B114" s="248"/>
      <c r="C114" s="225" t="s">
        <v>708</v>
      </c>
      <c r="D114" s="225"/>
      <c r="E114" s="225"/>
      <c r="F114" s="246" t="s">
        <v>666</v>
      </c>
      <c r="G114" s="225"/>
      <c r="H114" s="225" t="s">
        <v>709</v>
      </c>
      <c r="I114" s="225" t="s">
        <v>668</v>
      </c>
      <c r="J114" s="225">
        <v>120</v>
      </c>
      <c r="K114" s="237"/>
    </row>
    <row r="115" spans="2:11" s="1" customFormat="1" ht="15" customHeight="1">
      <c r="B115" s="248"/>
      <c r="C115" s="225" t="s">
        <v>37</v>
      </c>
      <c r="D115" s="225"/>
      <c r="E115" s="225"/>
      <c r="F115" s="246" t="s">
        <v>666</v>
      </c>
      <c r="G115" s="225"/>
      <c r="H115" s="225" t="s">
        <v>710</v>
      </c>
      <c r="I115" s="225" t="s">
        <v>701</v>
      </c>
      <c r="J115" s="225"/>
      <c r="K115" s="237"/>
    </row>
    <row r="116" spans="2:11" s="1" customFormat="1" ht="15" customHeight="1">
      <c r="B116" s="248"/>
      <c r="C116" s="225" t="s">
        <v>47</v>
      </c>
      <c r="D116" s="225"/>
      <c r="E116" s="225"/>
      <c r="F116" s="246" t="s">
        <v>666</v>
      </c>
      <c r="G116" s="225"/>
      <c r="H116" s="225" t="s">
        <v>711</v>
      </c>
      <c r="I116" s="225" t="s">
        <v>701</v>
      </c>
      <c r="J116" s="225"/>
      <c r="K116" s="237"/>
    </row>
    <row r="117" spans="2:11" s="1" customFormat="1" ht="15" customHeight="1">
      <c r="B117" s="248"/>
      <c r="C117" s="225" t="s">
        <v>56</v>
      </c>
      <c r="D117" s="225"/>
      <c r="E117" s="225"/>
      <c r="F117" s="246" t="s">
        <v>666</v>
      </c>
      <c r="G117" s="225"/>
      <c r="H117" s="225" t="s">
        <v>712</v>
      </c>
      <c r="I117" s="225" t="s">
        <v>713</v>
      </c>
      <c r="J117" s="225"/>
      <c r="K117" s="237"/>
    </row>
    <row r="118" spans="2:11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348" t="s">
        <v>714</v>
      </c>
      <c r="D122" s="348"/>
      <c r="E122" s="348"/>
      <c r="F122" s="348"/>
      <c r="G122" s="348"/>
      <c r="H122" s="348"/>
      <c r="I122" s="348"/>
      <c r="J122" s="348"/>
      <c r="K122" s="265"/>
    </row>
    <row r="123" spans="2:11" s="1" customFormat="1" ht="17.25" customHeight="1">
      <c r="B123" s="266"/>
      <c r="C123" s="238" t="s">
        <v>660</v>
      </c>
      <c r="D123" s="238"/>
      <c r="E123" s="238"/>
      <c r="F123" s="238" t="s">
        <v>661</v>
      </c>
      <c r="G123" s="239"/>
      <c r="H123" s="238" t="s">
        <v>53</v>
      </c>
      <c r="I123" s="238" t="s">
        <v>56</v>
      </c>
      <c r="J123" s="238" t="s">
        <v>662</v>
      </c>
      <c r="K123" s="267"/>
    </row>
    <row r="124" spans="2:11" s="1" customFormat="1" ht="17.25" customHeight="1">
      <c r="B124" s="266"/>
      <c r="C124" s="240" t="s">
        <v>663</v>
      </c>
      <c r="D124" s="240"/>
      <c r="E124" s="240"/>
      <c r="F124" s="241" t="s">
        <v>664</v>
      </c>
      <c r="G124" s="242"/>
      <c r="H124" s="240"/>
      <c r="I124" s="240"/>
      <c r="J124" s="240" t="s">
        <v>665</v>
      </c>
      <c r="K124" s="267"/>
    </row>
    <row r="125" spans="2:11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pans="2:11" s="1" customFormat="1" ht="15" customHeight="1">
      <c r="B126" s="268"/>
      <c r="C126" s="225" t="s">
        <v>669</v>
      </c>
      <c r="D126" s="245"/>
      <c r="E126" s="245"/>
      <c r="F126" s="246" t="s">
        <v>666</v>
      </c>
      <c r="G126" s="225"/>
      <c r="H126" s="225" t="s">
        <v>706</v>
      </c>
      <c r="I126" s="225" t="s">
        <v>668</v>
      </c>
      <c r="J126" s="225">
        <v>120</v>
      </c>
      <c r="K126" s="271"/>
    </row>
    <row r="127" spans="2:11" s="1" customFormat="1" ht="15" customHeight="1">
      <c r="B127" s="268"/>
      <c r="C127" s="225" t="s">
        <v>715</v>
      </c>
      <c r="D127" s="225"/>
      <c r="E127" s="225"/>
      <c r="F127" s="246" t="s">
        <v>666</v>
      </c>
      <c r="G127" s="225"/>
      <c r="H127" s="225" t="s">
        <v>716</v>
      </c>
      <c r="I127" s="225" t="s">
        <v>668</v>
      </c>
      <c r="J127" s="225" t="s">
        <v>717</v>
      </c>
      <c r="K127" s="271"/>
    </row>
    <row r="128" spans="2:11" s="1" customFormat="1" ht="15" customHeight="1">
      <c r="B128" s="268"/>
      <c r="C128" s="225" t="s">
        <v>614</v>
      </c>
      <c r="D128" s="225"/>
      <c r="E128" s="225"/>
      <c r="F128" s="246" t="s">
        <v>666</v>
      </c>
      <c r="G128" s="225"/>
      <c r="H128" s="225" t="s">
        <v>718</v>
      </c>
      <c r="I128" s="225" t="s">
        <v>668</v>
      </c>
      <c r="J128" s="225" t="s">
        <v>717</v>
      </c>
      <c r="K128" s="271"/>
    </row>
    <row r="129" spans="2:11" s="1" customFormat="1" ht="15" customHeight="1">
      <c r="B129" s="268"/>
      <c r="C129" s="225" t="s">
        <v>677</v>
      </c>
      <c r="D129" s="225"/>
      <c r="E129" s="225"/>
      <c r="F129" s="246" t="s">
        <v>672</v>
      </c>
      <c r="G129" s="225"/>
      <c r="H129" s="225" t="s">
        <v>678</v>
      </c>
      <c r="I129" s="225" t="s">
        <v>668</v>
      </c>
      <c r="J129" s="225">
        <v>15</v>
      </c>
      <c r="K129" s="271"/>
    </row>
    <row r="130" spans="2:11" s="1" customFormat="1" ht="15" customHeight="1">
      <c r="B130" s="268"/>
      <c r="C130" s="249" t="s">
        <v>679</v>
      </c>
      <c r="D130" s="249"/>
      <c r="E130" s="249"/>
      <c r="F130" s="250" t="s">
        <v>672</v>
      </c>
      <c r="G130" s="249"/>
      <c r="H130" s="249" t="s">
        <v>680</v>
      </c>
      <c r="I130" s="249" t="s">
        <v>668</v>
      </c>
      <c r="J130" s="249">
        <v>15</v>
      </c>
      <c r="K130" s="271"/>
    </row>
    <row r="131" spans="2:11" s="1" customFormat="1" ht="15" customHeight="1">
      <c r="B131" s="268"/>
      <c r="C131" s="249" t="s">
        <v>681</v>
      </c>
      <c r="D131" s="249"/>
      <c r="E131" s="249"/>
      <c r="F131" s="250" t="s">
        <v>672</v>
      </c>
      <c r="G131" s="249"/>
      <c r="H131" s="249" t="s">
        <v>682</v>
      </c>
      <c r="I131" s="249" t="s">
        <v>668</v>
      </c>
      <c r="J131" s="249">
        <v>20</v>
      </c>
      <c r="K131" s="271"/>
    </row>
    <row r="132" spans="2:11" s="1" customFormat="1" ht="15" customHeight="1">
      <c r="B132" s="268"/>
      <c r="C132" s="249" t="s">
        <v>683</v>
      </c>
      <c r="D132" s="249"/>
      <c r="E132" s="249"/>
      <c r="F132" s="250" t="s">
        <v>672</v>
      </c>
      <c r="G132" s="249"/>
      <c r="H132" s="249" t="s">
        <v>684</v>
      </c>
      <c r="I132" s="249" t="s">
        <v>668</v>
      </c>
      <c r="J132" s="249">
        <v>20</v>
      </c>
      <c r="K132" s="271"/>
    </row>
    <row r="133" spans="2:11" s="1" customFormat="1" ht="15" customHeight="1">
      <c r="B133" s="268"/>
      <c r="C133" s="225" t="s">
        <v>671</v>
      </c>
      <c r="D133" s="225"/>
      <c r="E133" s="225"/>
      <c r="F133" s="246" t="s">
        <v>672</v>
      </c>
      <c r="G133" s="225"/>
      <c r="H133" s="225" t="s">
        <v>706</v>
      </c>
      <c r="I133" s="225" t="s">
        <v>668</v>
      </c>
      <c r="J133" s="225">
        <v>50</v>
      </c>
      <c r="K133" s="271"/>
    </row>
    <row r="134" spans="2:11" s="1" customFormat="1" ht="15" customHeight="1">
      <c r="B134" s="268"/>
      <c r="C134" s="225" t="s">
        <v>685</v>
      </c>
      <c r="D134" s="225"/>
      <c r="E134" s="225"/>
      <c r="F134" s="246" t="s">
        <v>672</v>
      </c>
      <c r="G134" s="225"/>
      <c r="H134" s="225" t="s">
        <v>706</v>
      </c>
      <c r="I134" s="225" t="s">
        <v>668</v>
      </c>
      <c r="J134" s="225">
        <v>50</v>
      </c>
      <c r="K134" s="271"/>
    </row>
    <row r="135" spans="2:11" s="1" customFormat="1" ht="15" customHeight="1">
      <c r="B135" s="268"/>
      <c r="C135" s="225" t="s">
        <v>691</v>
      </c>
      <c r="D135" s="225"/>
      <c r="E135" s="225"/>
      <c r="F135" s="246" t="s">
        <v>672</v>
      </c>
      <c r="G135" s="225"/>
      <c r="H135" s="225" t="s">
        <v>706</v>
      </c>
      <c r="I135" s="225" t="s">
        <v>668</v>
      </c>
      <c r="J135" s="225">
        <v>50</v>
      </c>
      <c r="K135" s="271"/>
    </row>
    <row r="136" spans="2:11" s="1" customFormat="1" ht="15" customHeight="1">
      <c r="B136" s="268"/>
      <c r="C136" s="225" t="s">
        <v>693</v>
      </c>
      <c r="D136" s="225"/>
      <c r="E136" s="225"/>
      <c r="F136" s="246" t="s">
        <v>672</v>
      </c>
      <c r="G136" s="225"/>
      <c r="H136" s="225" t="s">
        <v>706</v>
      </c>
      <c r="I136" s="225" t="s">
        <v>668</v>
      </c>
      <c r="J136" s="225">
        <v>50</v>
      </c>
      <c r="K136" s="271"/>
    </row>
    <row r="137" spans="2:11" s="1" customFormat="1" ht="15" customHeight="1">
      <c r="B137" s="268"/>
      <c r="C137" s="225" t="s">
        <v>694</v>
      </c>
      <c r="D137" s="225"/>
      <c r="E137" s="225"/>
      <c r="F137" s="246" t="s">
        <v>672</v>
      </c>
      <c r="G137" s="225"/>
      <c r="H137" s="225" t="s">
        <v>719</v>
      </c>
      <c r="I137" s="225" t="s">
        <v>668</v>
      </c>
      <c r="J137" s="225">
        <v>255</v>
      </c>
      <c r="K137" s="271"/>
    </row>
    <row r="138" spans="2:11" s="1" customFormat="1" ht="15" customHeight="1">
      <c r="B138" s="268"/>
      <c r="C138" s="225" t="s">
        <v>696</v>
      </c>
      <c r="D138" s="225"/>
      <c r="E138" s="225"/>
      <c r="F138" s="246" t="s">
        <v>666</v>
      </c>
      <c r="G138" s="225"/>
      <c r="H138" s="225" t="s">
        <v>720</v>
      </c>
      <c r="I138" s="225" t="s">
        <v>698</v>
      </c>
      <c r="J138" s="225"/>
      <c r="K138" s="271"/>
    </row>
    <row r="139" spans="2:11" s="1" customFormat="1" ht="15" customHeight="1">
      <c r="B139" s="268"/>
      <c r="C139" s="225" t="s">
        <v>699</v>
      </c>
      <c r="D139" s="225"/>
      <c r="E139" s="225"/>
      <c r="F139" s="246" t="s">
        <v>666</v>
      </c>
      <c r="G139" s="225"/>
      <c r="H139" s="225" t="s">
        <v>721</v>
      </c>
      <c r="I139" s="225" t="s">
        <v>701</v>
      </c>
      <c r="J139" s="225"/>
      <c r="K139" s="271"/>
    </row>
    <row r="140" spans="2:11" s="1" customFormat="1" ht="15" customHeight="1">
      <c r="B140" s="268"/>
      <c r="C140" s="225" t="s">
        <v>702</v>
      </c>
      <c r="D140" s="225"/>
      <c r="E140" s="225"/>
      <c r="F140" s="246" t="s">
        <v>666</v>
      </c>
      <c r="G140" s="225"/>
      <c r="H140" s="225" t="s">
        <v>702</v>
      </c>
      <c r="I140" s="225" t="s">
        <v>701</v>
      </c>
      <c r="J140" s="225"/>
      <c r="K140" s="271"/>
    </row>
    <row r="141" spans="2:11" s="1" customFormat="1" ht="15" customHeight="1">
      <c r="B141" s="268"/>
      <c r="C141" s="225" t="s">
        <v>37</v>
      </c>
      <c r="D141" s="225"/>
      <c r="E141" s="225"/>
      <c r="F141" s="246" t="s">
        <v>666</v>
      </c>
      <c r="G141" s="225"/>
      <c r="H141" s="225" t="s">
        <v>722</v>
      </c>
      <c r="I141" s="225" t="s">
        <v>701</v>
      </c>
      <c r="J141" s="225"/>
      <c r="K141" s="271"/>
    </row>
    <row r="142" spans="2:11" s="1" customFormat="1" ht="15" customHeight="1">
      <c r="B142" s="268"/>
      <c r="C142" s="225" t="s">
        <v>723</v>
      </c>
      <c r="D142" s="225"/>
      <c r="E142" s="225"/>
      <c r="F142" s="246" t="s">
        <v>666</v>
      </c>
      <c r="G142" s="225"/>
      <c r="H142" s="225" t="s">
        <v>724</v>
      </c>
      <c r="I142" s="225" t="s">
        <v>701</v>
      </c>
      <c r="J142" s="225"/>
      <c r="K142" s="271"/>
    </row>
    <row r="143" spans="2:11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50" t="s">
        <v>725</v>
      </c>
      <c r="D147" s="350"/>
      <c r="E147" s="350"/>
      <c r="F147" s="350"/>
      <c r="G147" s="350"/>
      <c r="H147" s="350"/>
      <c r="I147" s="350"/>
      <c r="J147" s="350"/>
      <c r="K147" s="237"/>
    </row>
    <row r="148" spans="2:11" s="1" customFormat="1" ht="17.25" customHeight="1">
      <c r="B148" s="236"/>
      <c r="C148" s="238" t="s">
        <v>660</v>
      </c>
      <c r="D148" s="238"/>
      <c r="E148" s="238"/>
      <c r="F148" s="238" t="s">
        <v>661</v>
      </c>
      <c r="G148" s="239"/>
      <c r="H148" s="238" t="s">
        <v>53</v>
      </c>
      <c r="I148" s="238" t="s">
        <v>56</v>
      </c>
      <c r="J148" s="238" t="s">
        <v>662</v>
      </c>
      <c r="K148" s="237"/>
    </row>
    <row r="149" spans="2:11" s="1" customFormat="1" ht="17.25" customHeight="1">
      <c r="B149" s="236"/>
      <c r="C149" s="240" t="s">
        <v>663</v>
      </c>
      <c r="D149" s="240"/>
      <c r="E149" s="240"/>
      <c r="F149" s="241" t="s">
        <v>664</v>
      </c>
      <c r="G149" s="242"/>
      <c r="H149" s="240"/>
      <c r="I149" s="240"/>
      <c r="J149" s="240" t="s">
        <v>665</v>
      </c>
      <c r="K149" s="237"/>
    </row>
    <row r="150" spans="2:11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pans="2:11" s="1" customFormat="1" ht="15" customHeight="1">
      <c r="B151" s="248"/>
      <c r="C151" s="275" t="s">
        <v>669</v>
      </c>
      <c r="D151" s="225"/>
      <c r="E151" s="225"/>
      <c r="F151" s="276" t="s">
        <v>666</v>
      </c>
      <c r="G151" s="225"/>
      <c r="H151" s="275" t="s">
        <v>706</v>
      </c>
      <c r="I151" s="275" t="s">
        <v>668</v>
      </c>
      <c r="J151" s="275">
        <v>120</v>
      </c>
      <c r="K151" s="271"/>
    </row>
    <row r="152" spans="2:11" s="1" customFormat="1" ht="15" customHeight="1">
      <c r="B152" s="248"/>
      <c r="C152" s="275" t="s">
        <v>715</v>
      </c>
      <c r="D152" s="225"/>
      <c r="E152" s="225"/>
      <c r="F152" s="276" t="s">
        <v>666</v>
      </c>
      <c r="G152" s="225"/>
      <c r="H152" s="275" t="s">
        <v>726</v>
      </c>
      <c r="I152" s="275" t="s">
        <v>668</v>
      </c>
      <c r="J152" s="275" t="s">
        <v>717</v>
      </c>
      <c r="K152" s="271"/>
    </row>
    <row r="153" spans="2:11" s="1" customFormat="1" ht="15" customHeight="1">
      <c r="B153" s="248"/>
      <c r="C153" s="275" t="s">
        <v>614</v>
      </c>
      <c r="D153" s="225"/>
      <c r="E153" s="225"/>
      <c r="F153" s="276" t="s">
        <v>666</v>
      </c>
      <c r="G153" s="225"/>
      <c r="H153" s="275" t="s">
        <v>727</v>
      </c>
      <c r="I153" s="275" t="s">
        <v>668</v>
      </c>
      <c r="J153" s="275" t="s">
        <v>717</v>
      </c>
      <c r="K153" s="271"/>
    </row>
    <row r="154" spans="2:11" s="1" customFormat="1" ht="15" customHeight="1">
      <c r="B154" s="248"/>
      <c r="C154" s="275" t="s">
        <v>671</v>
      </c>
      <c r="D154" s="225"/>
      <c r="E154" s="225"/>
      <c r="F154" s="276" t="s">
        <v>672</v>
      </c>
      <c r="G154" s="225"/>
      <c r="H154" s="275" t="s">
        <v>706</v>
      </c>
      <c r="I154" s="275" t="s">
        <v>668</v>
      </c>
      <c r="J154" s="275">
        <v>50</v>
      </c>
      <c r="K154" s="271"/>
    </row>
    <row r="155" spans="2:11" s="1" customFormat="1" ht="15" customHeight="1">
      <c r="B155" s="248"/>
      <c r="C155" s="275" t="s">
        <v>674</v>
      </c>
      <c r="D155" s="225"/>
      <c r="E155" s="225"/>
      <c r="F155" s="276" t="s">
        <v>666</v>
      </c>
      <c r="G155" s="225"/>
      <c r="H155" s="275" t="s">
        <v>706</v>
      </c>
      <c r="I155" s="275" t="s">
        <v>676</v>
      </c>
      <c r="J155" s="275"/>
      <c r="K155" s="271"/>
    </row>
    <row r="156" spans="2:11" s="1" customFormat="1" ht="15" customHeight="1">
      <c r="B156" s="248"/>
      <c r="C156" s="275" t="s">
        <v>685</v>
      </c>
      <c r="D156" s="225"/>
      <c r="E156" s="225"/>
      <c r="F156" s="276" t="s">
        <v>672</v>
      </c>
      <c r="G156" s="225"/>
      <c r="H156" s="275" t="s">
        <v>706</v>
      </c>
      <c r="I156" s="275" t="s">
        <v>668</v>
      </c>
      <c r="J156" s="275">
        <v>50</v>
      </c>
      <c r="K156" s="271"/>
    </row>
    <row r="157" spans="2:11" s="1" customFormat="1" ht="15" customHeight="1">
      <c r="B157" s="248"/>
      <c r="C157" s="275" t="s">
        <v>693</v>
      </c>
      <c r="D157" s="225"/>
      <c r="E157" s="225"/>
      <c r="F157" s="276" t="s">
        <v>672</v>
      </c>
      <c r="G157" s="225"/>
      <c r="H157" s="275" t="s">
        <v>706</v>
      </c>
      <c r="I157" s="275" t="s">
        <v>668</v>
      </c>
      <c r="J157" s="275">
        <v>50</v>
      </c>
      <c r="K157" s="271"/>
    </row>
    <row r="158" spans="2:11" s="1" customFormat="1" ht="15" customHeight="1">
      <c r="B158" s="248"/>
      <c r="C158" s="275" t="s">
        <v>691</v>
      </c>
      <c r="D158" s="225"/>
      <c r="E158" s="225"/>
      <c r="F158" s="276" t="s">
        <v>672</v>
      </c>
      <c r="G158" s="225"/>
      <c r="H158" s="275" t="s">
        <v>706</v>
      </c>
      <c r="I158" s="275" t="s">
        <v>668</v>
      </c>
      <c r="J158" s="275">
        <v>50</v>
      </c>
      <c r="K158" s="271"/>
    </row>
    <row r="159" spans="2:11" s="1" customFormat="1" ht="15" customHeight="1">
      <c r="B159" s="248"/>
      <c r="C159" s="275" t="s">
        <v>81</v>
      </c>
      <c r="D159" s="225"/>
      <c r="E159" s="225"/>
      <c r="F159" s="276" t="s">
        <v>666</v>
      </c>
      <c r="G159" s="225"/>
      <c r="H159" s="275" t="s">
        <v>728</v>
      </c>
      <c r="I159" s="275" t="s">
        <v>668</v>
      </c>
      <c r="J159" s="275" t="s">
        <v>729</v>
      </c>
      <c r="K159" s="271"/>
    </row>
    <row r="160" spans="2:11" s="1" customFormat="1" ht="15" customHeight="1">
      <c r="B160" s="248"/>
      <c r="C160" s="275" t="s">
        <v>730</v>
      </c>
      <c r="D160" s="225"/>
      <c r="E160" s="225"/>
      <c r="F160" s="276" t="s">
        <v>666</v>
      </c>
      <c r="G160" s="225"/>
      <c r="H160" s="275" t="s">
        <v>731</v>
      </c>
      <c r="I160" s="275" t="s">
        <v>701</v>
      </c>
      <c r="J160" s="275"/>
      <c r="K160" s="271"/>
    </row>
    <row r="161" spans="2:11" s="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pans="2:11" s="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pans="2:11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pans="2:11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pans="2:11" s="1" customFormat="1" ht="45" customHeight="1">
      <c r="B165" s="217"/>
      <c r="C165" s="348" t="s">
        <v>732</v>
      </c>
      <c r="D165" s="348"/>
      <c r="E165" s="348"/>
      <c r="F165" s="348"/>
      <c r="G165" s="348"/>
      <c r="H165" s="348"/>
      <c r="I165" s="348"/>
      <c r="J165" s="348"/>
      <c r="K165" s="218"/>
    </row>
    <row r="166" spans="2:11" s="1" customFormat="1" ht="17.25" customHeight="1">
      <c r="B166" s="217"/>
      <c r="C166" s="238" t="s">
        <v>660</v>
      </c>
      <c r="D166" s="238"/>
      <c r="E166" s="238"/>
      <c r="F166" s="238" t="s">
        <v>661</v>
      </c>
      <c r="G166" s="280"/>
      <c r="H166" s="281" t="s">
        <v>53</v>
      </c>
      <c r="I166" s="281" t="s">
        <v>56</v>
      </c>
      <c r="J166" s="238" t="s">
        <v>662</v>
      </c>
      <c r="K166" s="218"/>
    </row>
    <row r="167" spans="2:11" s="1" customFormat="1" ht="17.25" customHeight="1">
      <c r="B167" s="219"/>
      <c r="C167" s="240" t="s">
        <v>663</v>
      </c>
      <c r="D167" s="240"/>
      <c r="E167" s="240"/>
      <c r="F167" s="241" t="s">
        <v>664</v>
      </c>
      <c r="G167" s="282"/>
      <c r="H167" s="283"/>
      <c r="I167" s="283"/>
      <c r="J167" s="240" t="s">
        <v>665</v>
      </c>
      <c r="K167" s="220"/>
    </row>
    <row r="168" spans="2:11" s="1" customFormat="1" ht="5.25" customHeight="1">
      <c r="B168" s="248"/>
      <c r="C168" s="243"/>
      <c r="D168" s="243"/>
      <c r="E168" s="243"/>
      <c r="F168" s="243"/>
      <c r="G168" s="244"/>
      <c r="H168" s="243"/>
      <c r="I168" s="243"/>
      <c r="J168" s="243"/>
      <c r="K168" s="271"/>
    </row>
    <row r="169" spans="2:11" s="1" customFormat="1" ht="15" customHeight="1">
      <c r="B169" s="248"/>
      <c r="C169" s="225" t="s">
        <v>669</v>
      </c>
      <c r="D169" s="225"/>
      <c r="E169" s="225"/>
      <c r="F169" s="246" t="s">
        <v>666</v>
      </c>
      <c r="G169" s="225"/>
      <c r="H169" s="225" t="s">
        <v>706</v>
      </c>
      <c r="I169" s="225" t="s">
        <v>668</v>
      </c>
      <c r="J169" s="225">
        <v>120</v>
      </c>
      <c r="K169" s="271"/>
    </row>
    <row r="170" spans="2:11" s="1" customFormat="1" ht="15" customHeight="1">
      <c r="B170" s="248"/>
      <c r="C170" s="225" t="s">
        <v>715</v>
      </c>
      <c r="D170" s="225"/>
      <c r="E170" s="225"/>
      <c r="F170" s="246" t="s">
        <v>666</v>
      </c>
      <c r="G170" s="225"/>
      <c r="H170" s="225" t="s">
        <v>716</v>
      </c>
      <c r="I170" s="225" t="s">
        <v>668</v>
      </c>
      <c r="J170" s="225" t="s">
        <v>717</v>
      </c>
      <c r="K170" s="271"/>
    </row>
    <row r="171" spans="2:11" s="1" customFormat="1" ht="15" customHeight="1">
      <c r="B171" s="248"/>
      <c r="C171" s="225" t="s">
        <v>614</v>
      </c>
      <c r="D171" s="225"/>
      <c r="E171" s="225"/>
      <c r="F171" s="246" t="s">
        <v>666</v>
      </c>
      <c r="G171" s="225"/>
      <c r="H171" s="225" t="s">
        <v>733</v>
      </c>
      <c r="I171" s="225" t="s">
        <v>668</v>
      </c>
      <c r="J171" s="225" t="s">
        <v>717</v>
      </c>
      <c r="K171" s="271"/>
    </row>
    <row r="172" spans="2:11" s="1" customFormat="1" ht="15" customHeight="1">
      <c r="B172" s="248"/>
      <c r="C172" s="225" t="s">
        <v>671</v>
      </c>
      <c r="D172" s="225"/>
      <c r="E172" s="225"/>
      <c r="F172" s="246" t="s">
        <v>672</v>
      </c>
      <c r="G172" s="225"/>
      <c r="H172" s="225" t="s">
        <v>733</v>
      </c>
      <c r="I172" s="225" t="s">
        <v>668</v>
      </c>
      <c r="J172" s="225">
        <v>50</v>
      </c>
      <c r="K172" s="271"/>
    </row>
    <row r="173" spans="2:11" s="1" customFormat="1" ht="15" customHeight="1">
      <c r="B173" s="248"/>
      <c r="C173" s="225" t="s">
        <v>674</v>
      </c>
      <c r="D173" s="225"/>
      <c r="E173" s="225"/>
      <c r="F173" s="246" t="s">
        <v>666</v>
      </c>
      <c r="G173" s="225"/>
      <c r="H173" s="225" t="s">
        <v>733</v>
      </c>
      <c r="I173" s="225" t="s">
        <v>676</v>
      </c>
      <c r="J173" s="225"/>
      <c r="K173" s="271"/>
    </row>
    <row r="174" spans="2:11" s="1" customFormat="1" ht="15" customHeight="1">
      <c r="B174" s="248"/>
      <c r="C174" s="225" t="s">
        <v>685</v>
      </c>
      <c r="D174" s="225"/>
      <c r="E174" s="225"/>
      <c r="F174" s="246" t="s">
        <v>672</v>
      </c>
      <c r="G174" s="225"/>
      <c r="H174" s="225" t="s">
        <v>733</v>
      </c>
      <c r="I174" s="225" t="s">
        <v>668</v>
      </c>
      <c r="J174" s="225">
        <v>50</v>
      </c>
      <c r="K174" s="271"/>
    </row>
    <row r="175" spans="2:11" s="1" customFormat="1" ht="15" customHeight="1">
      <c r="B175" s="248"/>
      <c r="C175" s="225" t="s">
        <v>693</v>
      </c>
      <c r="D175" s="225"/>
      <c r="E175" s="225"/>
      <c r="F175" s="246" t="s">
        <v>672</v>
      </c>
      <c r="G175" s="225"/>
      <c r="H175" s="225" t="s">
        <v>733</v>
      </c>
      <c r="I175" s="225" t="s">
        <v>668</v>
      </c>
      <c r="J175" s="225">
        <v>50</v>
      </c>
      <c r="K175" s="271"/>
    </row>
    <row r="176" spans="2:11" s="1" customFormat="1" ht="15" customHeight="1">
      <c r="B176" s="248"/>
      <c r="C176" s="225" t="s">
        <v>691</v>
      </c>
      <c r="D176" s="225"/>
      <c r="E176" s="225"/>
      <c r="F176" s="246" t="s">
        <v>672</v>
      </c>
      <c r="G176" s="225"/>
      <c r="H176" s="225" t="s">
        <v>733</v>
      </c>
      <c r="I176" s="225" t="s">
        <v>668</v>
      </c>
      <c r="J176" s="225">
        <v>50</v>
      </c>
      <c r="K176" s="271"/>
    </row>
    <row r="177" spans="2:11" s="1" customFormat="1" ht="15" customHeight="1">
      <c r="B177" s="248"/>
      <c r="C177" s="225" t="s">
        <v>100</v>
      </c>
      <c r="D177" s="225"/>
      <c r="E177" s="225"/>
      <c r="F177" s="246" t="s">
        <v>666</v>
      </c>
      <c r="G177" s="225"/>
      <c r="H177" s="225" t="s">
        <v>734</v>
      </c>
      <c r="I177" s="225" t="s">
        <v>735</v>
      </c>
      <c r="J177" s="225"/>
      <c r="K177" s="271"/>
    </row>
    <row r="178" spans="2:11" s="1" customFormat="1" ht="15" customHeight="1">
      <c r="B178" s="248"/>
      <c r="C178" s="225" t="s">
        <v>56</v>
      </c>
      <c r="D178" s="225"/>
      <c r="E178" s="225"/>
      <c r="F178" s="246" t="s">
        <v>666</v>
      </c>
      <c r="G178" s="225"/>
      <c r="H178" s="225" t="s">
        <v>736</v>
      </c>
      <c r="I178" s="225" t="s">
        <v>737</v>
      </c>
      <c r="J178" s="225">
        <v>1</v>
      </c>
      <c r="K178" s="271"/>
    </row>
    <row r="179" spans="2:11" s="1" customFormat="1" ht="15" customHeight="1">
      <c r="B179" s="248"/>
      <c r="C179" s="225" t="s">
        <v>52</v>
      </c>
      <c r="D179" s="225"/>
      <c r="E179" s="225"/>
      <c r="F179" s="246" t="s">
        <v>666</v>
      </c>
      <c r="G179" s="225"/>
      <c r="H179" s="225" t="s">
        <v>738</v>
      </c>
      <c r="I179" s="225" t="s">
        <v>668</v>
      </c>
      <c r="J179" s="225">
        <v>20</v>
      </c>
      <c r="K179" s="271"/>
    </row>
    <row r="180" spans="2:11" s="1" customFormat="1" ht="15" customHeight="1">
      <c r="B180" s="248"/>
      <c r="C180" s="225" t="s">
        <v>53</v>
      </c>
      <c r="D180" s="225"/>
      <c r="E180" s="225"/>
      <c r="F180" s="246" t="s">
        <v>666</v>
      </c>
      <c r="G180" s="225"/>
      <c r="H180" s="225" t="s">
        <v>739</v>
      </c>
      <c r="I180" s="225" t="s">
        <v>668</v>
      </c>
      <c r="J180" s="225">
        <v>255</v>
      </c>
      <c r="K180" s="271"/>
    </row>
    <row r="181" spans="2:11" s="1" customFormat="1" ht="15" customHeight="1">
      <c r="B181" s="248"/>
      <c r="C181" s="225" t="s">
        <v>101</v>
      </c>
      <c r="D181" s="225"/>
      <c r="E181" s="225"/>
      <c r="F181" s="246" t="s">
        <v>666</v>
      </c>
      <c r="G181" s="225"/>
      <c r="H181" s="225" t="s">
        <v>630</v>
      </c>
      <c r="I181" s="225" t="s">
        <v>668</v>
      </c>
      <c r="J181" s="225">
        <v>10</v>
      </c>
      <c r="K181" s="271"/>
    </row>
    <row r="182" spans="2:11" s="1" customFormat="1" ht="15" customHeight="1">
      <c r="B182" s="248"/>
      <c r="C182" s="225" t="s">
        <v>102</v>
      </c>
      <c r="D182" s="225"/>
      <c r="E182" s="225"/>
      <c r="F182" s="246" t="s">
        <v>666</v>
      </c>
      <c r="G182" s="225"/>
      <c r="H182" s="225" t="s">
        <v>740</v>
      </c>
      <c r="I182" s="225" t="s">
        <v>701</v>
      </c>
      <c r="J182" s="225"/>
      <c r="K182" s="271"/>
    </row>
    <row r="183" spans="2:11" s="1" customFormat="1" ht="15" customHeight="1">
      <c r="B183" s="248"/>
      <c r="C183" s="225" t="s">
        <v>741</v>
      </c>
      <c r="D183" s="225"/>
      <c r="E183" s="225"/>
      <c r="F183" s="246" t="s">
        <v>666</v>
      </c>
      <c r="G183" s="225"/>
      <c r="H183" s="225" t="s">
        <v>742</v>
      </c>
      <c r="I183" s="225" t="s">
        <v>701</v>
      </c>
      <c r="J183" s="225"/>
      <c r="K183" s="271"/>
    </row>
    <row r="184" spans="2:11" s="1" customFormat="1" ht="15" customHeight="1">
      <c r="B184" s="248"/>
      <c r="C184" s="225" t="s">
        <v>730</v>
      </c>
      <c r="D184" s="225"/>
      <c r="E184" s="225"/>
      <c r="F184" s="246" t="s">
        <v>666</v>
      </c>
      <c r="G184" s="225"/>
      <c r="H184" s="225" t="s">
        <v>743</v>
      </c>
      <c r="I184" s="225" t="s">
        <v>701</v>
      </c>
      <c r="J184" s="225"/>
      <c r="K184" s="271"/>
    </row>
    <row r="185" spans="2:11" s="1" customFormat="1" ht="15" customHeight="1">
      <c r="B185" s="248"/>
      <c r="C185" s="225" t="s">
        <v>104</v>
      </c>
      <c r="D185" s="225"/>
      <c r="E185" s="225"/>
      <c r="F185" s="246" t="s">
        <v>672</v>
      </c>
      <c r="G185" s="225"/>
      <c r="H185" s="225" t="s">
        <v>744</v>
      </c>
      <c r="I185" s="225" t="s">
        <v>668</v>
      </c>
      <c r="J185" s="225">
        <v>50</v>
      </c>
      <c r="K185" s="271"/>
    </row>
    <row r="186" spans="2:11" s="1" customFormat="1" ht="15" customHeight="1">
      <c r="B186" s="248"/>
      <c r="C186" s="225" t="s">
        <v>745</v>
      </c>
      <c r="D186" s="225"/>
      <c r="E186" s="225"/>
      <c r="F186" s="246" t="s">
        <v>672</v>
      </c>
      <c r="G186" s="225"/>
      <c r="H186" s="225" t="s">
        <v>746</v>
      </c>
      <c r="I186" s="225" t="s">
        <v>747</v>
      </c>
      <c r="J186" s="225"/>
      <c r="K186" s="271"/>
    </row>
    <row r="187" spans="2:11" s="1" customFormat="1" ht="15" customHeight="1">
      <c r="B187" s="248"/>
      <c r="C187" s="225" t="s">
        <v>748</v>
      </c>
      <c r="D187" s="225"/>
      <c r="E187" s="225"/>
      <c r="F187" s="246" t="s">
        <v>672</v>
      </c>
      <c r="G187" s="225"/>
      <c r="H187" s="225" t="s">
        <v>749</v>
      </c>
      <c r="I187" s="225" t="s">
        <v>747</v>
      </c>
      <c r="J187" s="225"/>
      <c r="K187" s="271"/>
    </row>
    <row r="188" spans="2:11" s="1" customFormat="1" ht="15" customHeight="1">
      <c r="B188" s="248"/>
      <c r="C188" s="225" t="s">
        <v>750</v>
      </c>
      <c r="D188" s="225"/>
      <c r="E188" s="225"/>
      <c r="F188" s="246" t="s">
        <v>672</v>
      </c>
      <c r="G188" s="225"/>
      <c r="H188" s="225" t="s">
        <v>751</v>
      </c>
      <c r="I188" s="225" t="s">
        <v>747</v>
      </c>
      <c r="J188" s="225"/>
      <c r="K188" s="271"/>
    </row>
    <row r="189" spans="2:11" s="1" customFormat="1" ht="15" customHeight="1">
      <c r="B189" s="248"/>
      <c r="C189" s="284" t="s">
        <v>752</v>
      </c>
      <c r="D189" s="225"/>
      <c r="E189" s="225"/>
      <c r="F189" s="246" t="s">
        <v>672</v>
      </c>
      <c r="G189" s="225"/>
      <c r="H189" s="225" t="s">
        <v>753</v>
      </c>
      <c r="I189" s="225" t="s">
        <v>754</v>
      </c>
      <c r="J189" s="285" t="s">
        <v>755</v>
      </c>
      <c r="K189" s="271"/>
    </row>
    <row r="190" spans="2:11" s="15" customFormat="1" ht="15" customHeight="1">
      <c r="B190" s="286"/>
      <c r="C190" s="287" t="s">
        <v>756</v>
      </c>
      <c r="D190" s="288"/>
      <c r="E190" s="288"/>
      <c r="F190" s="289" t="s">
        <v>672</v>
      </c>
      <c r="G190" s="288"/>
      <c r="H190" s="288" t="s">
        <v>757</v>
      </c>
      <c r="I190" s="288" t="s">
        <v>754</v>
      </c>
      <c r="J190" s="290" t="s">
        <v>755</v>
      </c>
      <c r="K190" s="291"/>
    </row>
    <row r="191" spans="2:11" s="1" customFormat="1" ht="15" customHeight="1">
      <c r="B191" s="248"/>
      <c r="C191" s="284" t="s">
        <v>41</v>
      </c>
      <c r="D191" s="225"/>
      <c r="E191" s="225"/>
      <c r="F191" s="246" t="s">
        <v>666</v>
      </c>
      <c r="G191" s="225"/>
      <c r="H191" s="222" t="s">
        <v>758</v>
      </c>
      <c r="I191" s="225" t="s">
        <v>759</v>
      </c>
      <c r="J191" s="225"/>
      <c r="K191" s="271"/>
    </row>
    <row r="192" spans="2:11" s="1" customFormat="1" ht="15" customHeight="1">
      <c r="B192" s="248"/>
      <c r="C192" s="284" t="s">
        <v>760</v>
      </c>
      <c r="D192" s="225"/>
      <c r="E192" s="225"/>
      <c r="F192" s="246" t="s">
        <v>666</v>
      </c>
      <c r="G192" s="225"/>
      <c r="H192" s="225" t="s">
        <v>761</v>
      </c>
      <c r="I192" s="225" t="s">
        <v>701</v>
      </c>
      <c r="J192" s="225"/>
      <c r="K192" s="271"/>
    </row>
    <row r="193" spans="2:11" s="1" customFormat="1" ht="15" customHeight="1">
      <c r="B193" s="248"/>
      <c r="C193" s="284" t="s">
        <v>762</v>
      </c>
      <c r="D193" s="225"/>
      <c r="E193" s="225"/>
      <c r="F193" s="246" t="s">
        <v>666</v>
      </c>
      <c r="G193" s="225"/>
      <c r="H193" s="225" t="s">
        <v>763</v>
      </c>
      <c r="I193" s="225" t="s">
        <v>701</v>
      </c>
      <c r="J193" s="225"/>
      <c r="K193" s="271"/>
    </row>
    <row r="194" spans="2:11" s="1" customFormat="1" ht="15" customHeight="1">
      <c r="B194" s="248"/>
      <c r="C194" s="284" t="s">
        <v>764</v>
      </c>
      <c r="D194" s="225"/>
      <c r="E194" s="225"/>
      <c r="F194" s="246" t="s">
        <v>672</v>
      </c>
      <c r="G194" s="225"/>
      <c r="H194" s="225" t="s">
        <v>765</v>
      </c>
      <c r="I194" s="225" t="s">
        <v>701</v>
      </c>
      <c r="J194" s="225"/>
      <c r="K194" s="271"/>
    </row>
    <row r="195" spans="2:11" s="1" customFormat="1" ht="15" customHeight="1">
      <c r="B195" s="277"/>
      <c r="C195" s="292"/>
      <c r="D195" s="257"/>
      <c r="E195" s="257"/>
      <c r="F195" s="257"/>
      <c r="G195" s="257"/>
      <c r="H195" s="257"/>
      <c r="I195" s="257"/>
      <c r="J195" s="257"/>
      <c r="K195" s="278"/>
    </row>
    <row r="196" spans="2:11" s="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pans="2:11" s="1" customFormat="1" ht="18.75" customHeight="1">
      <c r="B197" s="259"/>
      <c r="C197" s="269"/>
      <c r="D197" s="269"/>
      <c r="E197" s="269"/>
      <c r="F197" s="279"/>
      <c r="G197" s="269"/>
      <c r="H197" s="269"/>
      <c r="I197" s="269"/>
      <c r="J197" s="269"/>
      <c r="K197" s="259"/>
    </row>
    <row r="198" spans="2:11" s="1" customFormat="1" ht="18.75" customHeight="1"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</row>
    <row r="199" spans="2:11" s="1" customFormat="1" ht="13.5">
      <c r="B199" s="214"/>
      <c r="C199" s="215"/>
      <c r="D199" s="215"/>
      <c r="E199" s="215"/>
      <c r="F199" s="215"/>
      <c r="G199" s="215"/>
      <c r="H199" s="215"/>
      <c r="I199" s="215"/>
      <c r="J199" s="215"/>
      <c r="K199" s="216"/>
    </row>
    <row r="200" spans="2:11" s="1" customFormat="1" ht="21">
      <c r="B200" s="217"/>
      <c r="C200" s="348" t="s">
        <v>766</v>
      </c>
      <c r="D200" s="348"/>
      <c r="E200" s="348"/>
      <c r="F200" s="348"/>
      <c r="G200" s="348"/>
      <c r="H200" s="348"/>
      <c r="I200" s="348"/>
      <c r="J200" s="348"/>
      <c r="K200" s="218"/>
    </row>
    <row r="201" spans="2:11" s="1" customFormat="1" ht="25.5" customHeight="1">
      <c r="B201" s="217"/>
      <c r="C201" s="293" t="s">
        <v>767</v>
      </c>
      <c r="D201" s="293"/>
      <c r="E201" s="293"/>
      <c r="F201" s="293" t="s">
        <v>768</v>
      </c>
      <c r="G201" s="294"/>
      <c r="H201" s="351" t="s">
        <v>769</v>
      </c>
      <c r="I201" s="351"/>
      <c r="J201" s="351"/>
      <c r="K201" s="218"/>
    </row>
    <row r="202" spans="2:11" s="1" customFormat="1" ht="5.25" customHeight="1">
      <c r="B202" s="248"/>
      <c r="C202" s="243"/>
      <c r="D202" s="243"/>
      <c r="E202" s="243"/>
      <c r="F202" s="243"/>
      <c r="G202" s="269"/>
      <c r="H202" s="243"/>
      <c r="I202" s="243"/>
      <c r="J202" s="243"/>
      <c r="K202" s="271"/>
    </row>
    <row r="203" spans="2:11" s="1" customFormat="1" ht="15" customHeight="1">
      <c r="B203" s="248"/>
      <c r="C203" s="225" t="s">
        <v>759</v>
      </c>
      <c r="D203" s="225"/>
      <c r="E203" s="225"/>
      <c r="F203" s="246" t="s">
        <v>42</v>
      </c>
      <c r="G203" s="225"/>
      <c r="H203" s="352" t="s">
        <v>770</v>
      </c>
      <c r="I203" s="352"/>
      <c r="J203" s="352"/>
      <c r="K203" s="271"/>
    </row>
    <row r="204" spans="2:11" s="1" customFormat="1" ht="15" customHeight="1">
      <c r="B204" s="248"/>
      <c r="C204" s="225"/>
      <c r="D204" s="225"/>
      <c r="E204" s="225"/>
      <c r="F204" s="246" t="s">
        <v>43</v>
      </c>
      <c r="G204" s="225"/>
      <c r="H204" s="352" t="s">
        <v>771</v>
      </c>
      <c r="I204" s="352"/>
      <c r="J204" s="352"/>
      <c r="K204" s="271"/>
    </row>
    <row r="205" spans="2:11" s="1" customFormat="1" ht="15" customHeight="1">
      <c r="B205" s="248"/>
      <c r="C205" s="225"/>
      <c r="D205" s="225"/>
      <c r="E205" s="225"/>
      <c r="F205" s="246" t="s">
        <v>46</v>
      </c>
      <c r="G205" s="225"/>
      <c r="H205" s="352" t="s">
        <v>772</v>
      </c>
      <c r="I205" s="352"/>
      <c r="J205" s="352"/>
      <c r="K205" s="271"/>
    </row>
    <row r="206" spans="2:11" s="1" customFormat="1" ht="15" customHeight="1">
      <c r="B206" s="248"/>
      <c r="C206" s="225"/>
      <c r="D206" s="225"/>
      <c r="E206" s="225"/>
      <c r="F206" s="246" t="s">
        <v>44</v>
      </c>
      <c r="G206" s="225"/>
      <c r="H206" s="352" t="s">
        <v>773</v>
      </c>
      <c r="I206" s="352"/>
      <c r="J206" s="352"/>
      <c r="K206" s="271"/>
    </row>
    <row r="207" spans="2:11" s="1" customFormat="1" ht="15" customHeight="1">
      <c r="B207" s="248"/>
      <c r="C207" s="225"/>
      <c r="D207" s="225"/>
      <c r="E207" s="225"/>
      <c r="F207" s="246" t="s">
        <v>45</v>
      </c>
      <c r="G207" s="225"/>
      <c r="H207" s="352" t="s">
        <v>774</v>
      </c>
      <c r="I207" s="352"/>
      <c r="J207" s="352"/>
      <c r="K207" s="271"/>
    </row>
    <row r="208" spans="2:11" s="1" customFormat="1" ht="15" customHeight="1">
      <c r="B208" s="248"/>
      <c r="C208" s="225"/>
      <c r="D208" s="225"/>
      <c r="E208" s="225"/>
      <c r="F208" s="246"/>
      <c r="G208" s="225"/>
      <c r="H208" s="225"/>
      <c r="I208" s="225"/>
      <c r="J208" s="225"/>
      <c r="K208" s="271"/>
    </row>
    <row r="209" spans="2:11" s="1" customFormat="1" ht="15" customHeight="1">
      <c r="B209" s="248"/>
      <c r="C209" s="225" t="s">
        <v>713</v>
      </c>
      <c r="D209" s="225"/>
      <c r="E209" s="225"/>
      <c r="F209" s="246" t="s">
        <v>75</v>
      </c>
      <c r="G209" s="225"/>
      <c r="H209" s="352" t="s">
        <v>775</v>
      </c>
      <c r="I209" s="352"/>
      <c r="J209" s="352"/>
      <c r="K209" s="271"/>
    </row>
    <row r="210" spans="2:11" s="1" customFormat="1" ht="15" customHeight="1">
      <c r="B210" s="248"/>
      <c r="C210" s="225"/>
      <c r="D210" s="225"/>
      <c r="E210" s="225"/>
      <c r="F210" s="246" t="s">
        <v>608</v>
      </c>
      <c r="G210" s="225"/>
      <c r="H210" s="352" t="s">
        <v>609</v>
      </c>
      <c r="I210" s="352"/>
      <c r="J210" s="352"/>
      <c r="K210" s="271"/>
    </row>
    <row r="211" spans="2:11" s="1" customFormat="1" ht="15" customHeight="1">
      <c r="B211" s="248"/>
      <c r="C211" s="225"/>
      <c r="D211" s="225"/>
      <c r="E211" s="225"/>
      <c r="F211" s="246" t="s">
        <v>606</v>
      </c>
      <c r="G211" s="225"/>
      <c r="H211" s="352" t="s">
        <v>776</v>
      </c>
      <c r="I211" s="352"/>
      <c r="J211" s="352"/>
      <c r="K211" s="271"/>
    </row>
    <row r="212" spans="2:11" s="1" customFormat="1" ht="15" customHeight="1">
      <c r="B212" s="295"/>
      <c r="C212" s="225"/>
      <c r="D212" s="225"/>
      <c r="E212" s="225"/>
      <c r="F212" s="246" t="s">
        <v>610</v>
      </c>
      <c r="G212" s="284"/>
      <c r="H212" s="353" t="s">
        <v>611</v>
      </c>
      <c r="I212" s="353"/>
      <c r="J212" s="353"/>
      <c r="K212" s="296"/>
    </row>
    <row r="213" spans="2:11" s="1" customFormat="1" ht="15" customHeight="1">
      <c r="B213" s="295"/>
      <c r="C213" s="225"/>
      <c r="D213" s="225"/>
      <c r="E213" s="225"/>
      <c r="F213" s="246" t="s">
        <v>612</v>
      </c>
      <c r="G213" s="284"/>
      <c r="H213" s="353" t="s">
        <v>588</v>
      </c>
      <c r="I213" s="353"/>
      <c r="J213" s="353"/>
      <c r="K213" s="296"/>
    </row>
    <row r="214" spans="2:11" s="1" customFormat="1" ht="15" customHeight="1">
      <c r="B214" s="295"/>
      <c r="C214" s="225"/>
      <c r="D214" s="225"/>
      <c r="E214" s="225"/>
      <c r="F214" s="246"/>
      <c r="G214" s="284"/>
      <c r="H214" s="275"/>
      <c r="I214" s="275"/>
      <c r="J214" s="275"/>
      <c r="K214" s="296"/>
    </row>
    <row r="215" spans="2:11" s="1" customFormat="1" ht="15" customHeight="1">
      <c r="B215" s="295"/>
      <c r="C215" s="225" t="s">
        <v>737</v>
      </c>
      <c r="D215" s="225"/>
      <c r="E215" s="225"/>
      <c r="F215" s="246">
        <v>1</v>
      </c>
      <c r="G215" s="284"/>
      <c r="H215" s="353" t="s">
        <v>777</v>
      </c>
      <c r="I215" s="353"/>
      <c r="J215" s="353"/>
      <c r="K215" s="296"/>
    </row>
    <row r="216" spans="2:11" s="1" customFormat="1" ht="15" customHeight="1">
      <c r="B216" s="295"/>
      <c r="C216" s="225"/>
      <c r="D216" s="225"/>
      <c r="E216" s="225"/>
      <c r="F216" s="246">
        <v>2</v>
      </c>
      <c r="G216" s="284"/>
      <c r="H216" s="353" t="s">
        <v>778</v>
      </c>
      <c r="I216" s="353"/>
      <c r="J216" s="353"/>
      <c r="K216" s="296"/>
    </row>
    <row r="217" spans="2:11" s="1" customFormat="1" ht="15" customHeight="1">
      <c r="B217" s="295"/>
      <c r="C217" s="225"/>
      <c r="D217" s="225"/>
      <c r="E217" s="225"/>
      <c r="F217" s="246">
        <v>3</v>
      </c>
      <c r="G217" s="284"/>
      <c r="H217" s="353" t="s">
        <v>779</v>
      </c>
      <c r="I217" s="353"/>
      <c r="J217" s="353"/>
      <c r="K217" s="296"/>
    </row>
    <row r="218" spans="2:11" s="1" customFormat="1" ht="15" customHeight="1">
      <c r="B218" s="295"/>
      <c r="C218" s="225"/>
      <c r="D218" s="225"/>
      <c r="E218" s="225"/>
      <c r="F218" s="246">
        <v>4</v>
      </c>
      <c r="G218" s="284"/>
      <c r="H218" s="353" t="s">
        <v>780</v>
      </c>
      <c r="I218" s="353"/>
      <c r="J218" s="353"/>
      <c r="K218" s="296"/>
    </row>
    <row r="219" spans="2:11" s="1" customFormat="1" ht="12.75" customHeight="1">
      <c r="B219" s="297"/>
      <c r="C219" s="298"/>
      <c r="D219" s="298"/>
      <c r="E219" s="298"/>
      <c r="F219" s="298"/>
      <c r="G219" s="298"/>
      <c r="H219" s="298"/>
      <c r="I219" s="298"/>
      <c r="J219" s="298"/>
      <c r="K219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20220901 - Rekonstrukce p...</vt:lpstr>
      <vt:lpstr>Pokyny pro vyplnění</vt:lpstr>
      <vt:lpstr>'20220901 - Rekonstrukce p...'!Názvy_tisku</vt:lpstr>
      <vt:lpstr>'Rekapitulace stavby'!Názvy_tisku</vt:lpstr>
      <vt:lpstr>'20220901 - Rekonstrukce 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PC-SLOVACEK-W10\PC</dc:creator>
  <cp:lastModifiedBy>Jedličková Iveta Bc.</cp:lastModifiedBy>
  <dcterms:created xsi:type="dcterms:W3CDTF">2024-05-13T10:47:39Z</dcterms:created>
  <dcterms:modified xsi:type="dcterms:W3CDTF">2024-05-13T11:59:15Z</dcterms:modified>
</cp:coreProperties>
</file>